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ct\Тендеры\ЮК А9\Тендеры\Кладка\"/>
    </mc:Choice>
  </mc:AlternateContent>
  <bookViews>
    <workbookView xWindow="11040" yWindow="390" windowWidth="15105" windowHeight="14460" tabRatio="730" activeTab="1"/>
  </bookViews>
  <sheets>
    <sheet name="1" sheetId="10" r:id="rId1"/>
    <sheet name="А9" sheetId="14" r:id="rId2"/>
  </sheets>
  <definedNames>
    <definedName name="_xlnm.Print_Area" localSheetId="0">'1'!$A$1:$H$126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14" l="1"/>
  <c r="D40" i="14"/>
  <c r="H6" i="14"/>
  <c r="H110" i="14"/>
  <c r="G110" i="14"/>
  <c r="G100" i="14"/>
  <c r="H100" i="14" s="1"/>
  <c r="G92" i="14"/>
  <c r="H92" i="14" s="1"/>
  <c r="G83" i="14"/>
  <c r="H83" i="14" s="1"/>
  <c r="G71" i="14"/>
  <c r="H71" i="14" s="1"/>
  <c r="G59" i="14"/>
  <c r="H59" i="14" s="1"/>
  <c r="H49" i="14"/>
  <c r="G49" i="14"/>
  <c r="G41" i="14"/>
  <c r="H41" i="14" s="1"/>
  <c r="G32" i="14"/>
  <c r="H32" i="14" s="1"/>
  <c r="H18" i="14"/>
  <c r="H17" i="14"/>
  <c r="F100" i="14"/>
  <c r="F92" i="14"/>
  <c r="F71" i="14"/>
  <c r="F83" i="14"/>
  <c r="F20" i="14" l="1"/>
  <c r="H120" i="14" l="1"/>
  <c r="H119" i="14"/>
  <c r="H118" i="14"/>
  <c r="H117" i="14"/>
  <c r="H116" i="14"/>
  <c r="H115" i="14"/>
  <c r="H114" i="14"/>
  <c r="H113" i="14"/>
  <c r="F111" i="14"/>
  <c r="F110" i="14" s="1"/>
  <c r="F101" i="14"/>
  <c r="F107" i="14" s="1"/>
  <c r="H107" i="14" s="1"/>
  <c r="E93" i="14"/>
  <c r="F93" i="14"/>
  <c r="D88" i="14"/>
  <c r="F84" i="14"/>
  <c r="F86" i="14" s="1"/>
  <c r="H86" i="14" s="1"/>
  <c r="F72" i="14"/>
  <c r="F82" i="14" l="1"/>
  <c r="H82" i="14" s="1"/>
  <c r="F74" i="14"/>
  <c r="F88" i="14"/>
  <c r="H88" i="14" s="1"/>
  <c r="F90" i="14"/>
  <c r="H90" i="14" s="1"/>
  <c r="F91" i="14"/>
  <c r="H91" i="14" s="1"/>
  <c r="F96" i="14"/>
  <c r="H96" i="14" s="1"/>
  <c r="H93" i="14"/>
  <c r="F95" i="14"/>
  <c r="H95" i="14" s="1"/>
  <c r="H72" i="14"/>
  <c r="F75" i="14"/>
  <c r="H75" i="14" s="1"/>
  <c r="F77" i="14"/>
  <c r="H77" i="14" s="1"/>
  <c r="F79" i="14"/>
  <c r="H79" i="14" s="1"/>
  <c r="F81" i="14"/>
  <c r="H81" i="14" s="1"/>
  <c r="F87" i="14"/>
  <c r="H87" i="14" s="1"/>
  <c r="H111" i="14"/>
  <c r="F89" i="14"/>
  <c r="H89" i="14" s="1"/>
  <c r="H74" i="14"/>
  <c r="F76" i="14"/>
  <c r="H76" i="14" s="1"/>
  <c r="F78" i="14"/>
  <c r="H78" i="14" s="1"/>
  <c r="F80" i="14"/>
  <c r="H80" i="14" s="1"/>
  <c r="H73" i="14" l="1"/>
  <c r="F69" i="14"/>
  <c r="F62" i="14"/>
  <c r="H69" i="14" l="1"/>
  <c r="H68" i="14"/>
  <c r="H67" i="14"/>
  <c r="H66" i="14"/>
  <c r="H65" i="14"/>
  <c r="H64" i="14"/>
  <c r="H63" i="14"/>
  <c r="H62" i="14"/>
  <c r="F41" i="14" l="1"/>
  <c r="F49" i="14"/>
  <c r="D37" i="14"/>
  <c r="F32" i="14"/>
  <c r="F33" i="14" s="1"/>
  <c r="F60" i="14"/>
  <c r="F59" i="14" s="1"/>
  <c r="F53" i="14" l="1"/>
  <c r="H53" i="14" s="1"/>
  <c r="F109" i="14"/>
  <c r="H109" i="14" s="1"/>
  <c r="F104" i="14"/>
  <c r="H104" i="14" s="1"/>
  <c r="F108" i="14"/>
  <c r="H108" i="14" s="1"/>
  <c r="F103" i="14"/>
  <c r="H103" i="14" s="1"/>
  <c r="F106" i="14"/>
  <c r="H106" i="14" s="1"/>
  <c r="F105" i="14"/>
  <c r="H105" i="14" s="1"/>
  <c r="F55" i="14"/>
  <c r="H55" i="14" s="1"/>
  <c r="F39" i="14"/>
  <c r="H39" i="14" s="1"/>
  <c r="F37" i="14"/>
  <c r="H37" i="14" s="1"/>
  <c r="F40" i="14"/>
  <c r="H40" i="14" s="1"/>
  <c r="F38" i="14"/>
  <c r="H38" i="14" s="1"/>
  <c r="F57" i="14"/>
  <c r="H57" i="14" s="1"/>
  <c r="F50" i="14"/>
  <c r="F56" i="14" s="1"/>
  <c r="H56" i="14" s="1"/>
  <c r="F58" i="14"/>
  <c r="H58" i="14" s="1"/>
  <c r="F52" i="14"/>
  <c r="H52" i="14" s="1"/>
  <c r="F54" i="14"/>
  <c r="H54" i="14" s="1"/>
  <c r="F35" i="14"/>
  <c r="H35" i="14" s="1"/>
  <c r="F36" i="14"/>
  <c r="H36" i="14" s="1"/>
  <c r="H60" i="14" l="1"/>
  <c r="F42" i="14"/>
  <c r="E42" i="14"/>
  <c r="F21" i="14"/>
  <c r="F27" i="14" s="1"/>
  <c r="H27" i="14" s="1"/>
  <c r="F47" i="14" l="1"/>
  <c r="H47" i="14" s="1"/>
  <c r="F98" i="14"/>
  <c r="H98" i="14" s="1"/>
  <c r="F97" i="14"/>
  <c r="H97" i="14" s="1"/>
  <c r="F99" i="14"/>
  <c r="H99" i="14" s="1"/>
  <c r="H42" i="14"/>
  <c r="F48" i="14"/>
  <c r="H48" i="14" s="1"/>
  <c r="F46" i="14"/>
  <c r="H46" i="14" s="1"/>
  <c r="F45" i="14"/>
  <c r="H45" i="14" s="1"/>
  <c r="F44" i="14"/>
  <c r="H44" i="14" s="1"/>
  <c r="F31" i="14"/>
  <c r="H31" i="14" s="1"/>
  <c r="F25" i="14"/>
  <c r="H25" i="14" s="1"/>
  <c r="F24" i="14"/>
  <c r="H24" i="14" s="1"/>
  <c r="F23" i="14"/>
  <c r="H23" i="14" s="1"/>
  <c r="H21" i="14"/>
  <c r="F30" i="14"/>
  <c r="H30" i="14" s="1"/>
  <c r="F26" i="14"/>
  <c r="H26" i="14" s="1"/>
  <c r="F28" i="14"/>
  <c r="H28" i="14" s="1"/>
  <c r="F29" i="14"/>
  <c r="H29" i="14" s="1"/>
  <c r="H123" i="14"/>
  <c r="D31" i="10"/>
  <c r="H94" i="14" l="1"/>
  <c r="H43" i="14"/>
  <c r="H22" i="14"/>
  <c r="G20" i="14" s="1"/>
  <c r="H20" i="14" s="1"/>
  <c r="F59" i="10"/>
  <c r="F58" i="10" s="1"/>
  <c r="H16" i="14" l="1"/>
  <c r="H13" i="14" s="1"/>
  <c r="F100" i="10"/>
  <c r="E100" i="10"/>
  <c r="F90" i="10"/>
  <c r="F81" i="10"/>
  <c r="E81" i="10"/>
  <c r="F71" i="10"/>
  <c r="H59" i="10"/>
  <c r="D57" i="10"/>
  <c r="F48" i="10"/>
  <c r="E48" i="10"/>
  <c r="D42" i="10"/>
  <c r="F34" i="10"/>
  <c r="F21" i="10"/>
  <c r="H122" i="14" l="1"/>
  <c r="H121" i="14"/>
  <c r="H58" i="10"/>
  <c r="H48" i="10"/>
  <c r="H100" i="10"/>
  <c r="H21" i="10"/>
  <c r="H81" i="10"/>
  <c r="H90" i="10"/>
  <c r="H34" i="10"/>
  <c r="H71" i="10"/>
  <c r="H17" i="10" l="1"/>
  <c r="H49" i="10"/>
  <c r="G47" i="10" s="1"/>
  <c r="H47" i="10" s="1"/>
  <c r="H82" i="10"/>
  <c r="G80" i="10" s="1"/>
  <c r="H80" i="10" s="1"/>
  <c r="H72" i="10"/>
  <c r="G70" i="10" s="1"/>
  <c r="H70" i="10" s="1"/>
  <c r="H22" i="10"/>
  <c r="J35" i="10"/>
  <c r="K35" i="10" s="1"/>
  <c r="G33" i="10"/>
  <c r="H33" i="10" s="1"/>
  <c r="G99" i="10"/>
  <c r="H99" i="10" s="1"/>
  <c r="H91" i="10"/>
  <c r="G89" i="10" s="1"/>
  <c r="H89" i="10" s="1"/>
  <c r="H18" i="10" l="1"/>
  <c r="H109" i="10" s="1"/>
  <c r="G20" i="10"/>
  <c r="H20" i="10" s="1"/>
  <c r="H108" i="10"/>
  <c r="H16" i="10" l="1"/>
  <c r="H107" i="10" s="1"/>
  <c r="H6" i="10" l="1"/>
</calcChain>
</file>

<file path=xl/comments1.xml><?xml version="1.0" encoding="utf-8"?>
<comments xmlns="http://schemas.openxmlformats.org/spreadsheetml/2006/main">
  <authors>
    <author>Резеда Анварова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Резеда Анварова:</t>
        </r>
        <r>
          <rPr>
            <sz val="9"/>
            <color indexed="81"/>
            <rFont val="Tahoma"/>
            <family val="2"/>
            <charset val="204"/>
          </rPr>
          <t xml:space="preserve">
первая цифра номер пакета, 2-я - номер по порядку</t>
        </r>
      </text>
    </comment>
  </commentList>
</comments>
</file>

<file path=xl/comments2.xml><?xml version="1.0" encoding="utf-8"?>
<comments xmlns="http://schemas.openxmlformats.org/spreadsheetml/2006/main">
  <authors>
    <author>Резеда Анварова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Резеда Анварова:</t>
        </r>
        <r>
          <rPr>
            <sz val="9"/>
            <color indexed="81"/>
            <rFont val="Tahoma"/>
            <family val="2"/>
            <charset val="204"/>
          </rPr>
          <t xml:space="preserve">
первая цифра номер пакета, 2-я - номер по порядку</t>
        </r>
      </text>
    </comment>
  </commentList>
</comments>
</file>

<file path=xl/sharedStrings.xml><?xml version="1.0" encoding="utf-8"?>
<sst xmlns="http://schemas.openxmlformats.org/spreadsheetml/2006/main" count="431" uniqueCount="120">
  <si>
    <t>Объект:</t>
  </si>
  <si>
    <t>Итоговая стоимость:</t>
  </si>
  <si>
    <t>руб</t>
  </si>
  <si>
    <t>Аванс :</t>
  </si>
  <si>
    <t>Начало работ:</t>
  </si>
  <si>
    <t>Окончание работ:</t>
  </si>
  <si>
    <t>Подрядчик:</t>
  </si>
  <si>
    <t>Вид  калькуляции:</t>
  </si>
  <si>
    <t>основная</t>
  </si>
  <si>
    <t>Основание:</t>
  </si>
  <si>
    <t>Стоимость на 1 м2 продаваемой площади:</t>
  </si>
  <si>
    <t>№ п.п.</t>
  </si>
  <si>
    <t>Наименование работ</t>
  </si>
  <si>
    <t>Расход</t>
  </si>
  <si>
    <t>Един. Измер.</t>
  </si>
  <si>
    <t>Объем проектный</t>
  </si>
  <si>
    <t>Стоимость за единицу</t>
  </si>
  <si>
    <t>Итого, руб.</t>
  </si>
  <si>
    <t>работы</t>
  </si>
  <si>
    <t>работа</t>
  </si>
  <si>
    <t>_____________________ /Арапов Е.С./</t>
  </si>
  <si>
    <t>"____" ___________ 2018 г.</t>
  </si>
  <si>
    <t>материалы</t>
  </si>
  <si>
    <t>Стоимость работ и механизмов:</t>
  </si>
  <si>
    <t>Стоимость материалов:</t>
  </si>
  <si>
    <t>материал</t>
  </si>
  <si>
    <t>__________________ /Батуев А.В./</t>
  </si>
  <si>
    <t>Согласовано со стороны Заказчика:</t>
  </si>
  <si>
    <t>м2</t>
  </si>
  <si>
    <t>м3</t>
  </si>
  <si>
    <t>Кирпич полуторный пустотелый М150 КР-р-пу 250х120х88/1,4НФ/125/1,4/50/ГОСТ 530-2012</t>
  </si>
  <si>
    <t>___________________ /Смагин Д.В./</t>
  </si>
  <si>
    <t>Раствор цементно-песчаный М-100 с ПМД</t>
  </si>
  <si>
    <t>Доставка раствора</t>
  </si>
  <si>
    <t>Арматура Ø 10 А500С</t>
  </si>
  <si>
    <t>Арматура Ø 8 А500С</t>
  </si>
  <si>
    <t>Сетка кладочная 4Вр1 50*50мм</t>
  </si>
  <si>
    <t>Сетка композитная Ø 2,5мм 50*50мм</t>
  </si>
  <si>
    <t>Вилатерм Ø 50мм</t>
  </si>
  <si>
    <t>Арматура Ø 10 А1 (на перемычки)</t>
  </si>
  <si>
    <t>Уголок 140х140х9 L=250мм</t>
  </si>
  <si>
    <t>Уголок 140х140х9 L=120мм</t>
  </si>
  <si>
    <t>Кирпич полуторный полнотелый М150 КР-р-пу 250х120х88/1,4НФ/125/1,4/50/ГОСТ 530-2012</t>
  </si>
  <si>
    <t>ППБ 15.30.25</t>
  </si>
  <si>
    <t>ППБ 18.30.25</t>
  </si>
  <si>
    <t>ППБ 29.30.25</t>
  </si>
  <si>
    <t>ППБ 22.30.25</t>
  </si>
  <si>
    <t>ППБ 25.30.25</t>
  </si>
  <si>
    <t>ППБ 33.30.25</t>
  </si>
  <si>
    <t>ППБ 20.30.25</t>
  </si>
  <si>
    <t>ППБ 28.30.25</t>
  </si>
  <si>
    <t>шт</t>
  </si>
  <si>
    <t>баллон</t>
  </si>
  <si>
    <t>кг</t>
  </si>
  <si>
    <t>м.п.</t>
  </si>
  <si>
    <t>"Южные Кварталы" 1 очередь строительства. Блок А2</t>
  </si>
  <si>
    <t>Пена противопожарная "Profflex Fire block"</t>
  </si>
  <si>
    <t>ИТОГО стоимость работ с учетом материалов, с НДС 20%:</t>
  </si>
  <si>
    <t xml:space="preserve">Пена монтажная зимняя (Titan) </t>
  </si>
  <si>
    <t>Кладка наружных стен из полуторного пустотелого кирпича толщиной 250мм, включая устройство перемычек.</t>
  </si>
  <si>
    <t>Кладка внутренних стен из полуторного пустотелого кирпича толщиной 120 и 250мм (перегородки толщ. 120мм не более 5% от общего объема внутренних стен), включая устройство перемычек.</t>
  </si>
  <si>
    <t>Кладка вентканалов из полуторного полнотелого кирпича толщиной 120мм (включая швабровку внутренней пов-ти)</t>
  </si>
  <si>
    <t>Устройство перемычек</t>
  </si>
  <si>
    <t>работа (включена в стоимость работ по кладке стен и перегородок)</t>
  </si>
  <si>
    <t>Примечания:</t>
  </si>
  <si>
    <t>1) Стоимость работ за м3 является твердой и не подлежит изменению в течение всего действия договора.</t>
  </si>
  <si>
    <t>2) Стоимость работ по монтажу перемычек учтена в стоимости работ по устройству кладки внутренних и наружных стен, и перегородок.</t>
  </si>
  <si>
    <t>3) В стоимости учтено 2% генподрядные от общей стоимости договора.</t>
  </si>
  <si>
    <t>4) 5% - от всей стоимости работ и материалов гарантийные удержания, 2.5% выплачиваются по окончании СМР после подписания последней КС, и 2.5% выплачиваются через 3 месяца после получения "Разрешения на Ввод в эксплуатацию"</t>
  </si>
  <si>
    <t>5) Стоимость раствора, кирпича, перемычек может быть пересмотрена как в большую, так и в меньшую сторону в случае изменения цен у поставщика, а также стоимость поставки более, чем на 3%. В таком случае стороны заключают соглашение об изменении цены Договора.</t>
  </si>
  <si>
    <t>6) В стоимости работ включены затраты на управление башенными кранами из расчета 330 р/час за КБ-408.21 и 310 р/час за "Liebher 132".</t>
  </si>
  <si>
    <t xml:space="preserve">Клиновой анкер B 10-45-51/120 оцинк. </t>
  </si>
  <si>
    <t>Кладка наружных, внутренних стен и перегородок. Секция № 1. Парапеты секций № 2,5,6.</t>
  </si>
  <si>
    <r>
      <t xml:space="preserve">Калькуляция №2.4-  </t>
    </r>
    <r>
      <rPr>
        <b/>
        <sz val="10"/>
        <color theme="1"/>
        <rFont val="Verdana"/>
        <family val="2"/>
        <charset val="204"/>
      </rPr>
      <t>от 15.05.2019</t>
    </r>
  </si>
  <si>
    <t>ООО "Лобачевский"</t>
  </si>
  <si>
    <t>15.07.2019г.</t>
  </si>
  <si>
    <t>Кладка стен парапетов и стен под зенитные фонари из полуторного пустотелого кирпича толщиной 250мм. Верхний ряд кладки из полнотелого полуторного кирпича.</t>
  </si>
  <si>
    <t>Кладка вентканалов из полуторного полнотелого кирпича толщиной 120, 250мм (включая швабровку внутренней пов-ти)</t>
  </si>
  <si>
    <t xml:space="preserve">Раствор цементно-песчаный М-100 </t>
  </si>
  <si>
    <t>Секция № 1 (цены на кирпич с 16.04.2019)</t>
  </si>
  <si>
    <t>Парапет секции № 2 (цены на кирпич с 16.04.2019)</t>
  </si>
  <si>
    <t>Парапет секции № 5,6 (цены на кирпич с 16.04.2019)</t>
  </si>
  <si>
    <t>Возвратная стоимость поддона</t>
  </si>
  <si>
    <t>006/4-01.17-00-АР2 (АР6)</t>
  </si>
  <si>
    <t xml:space="preserve">Пена монтажная (Titan) </t>
  </si>
  <si>
    <t>"Южные Кварталы" 3 очередь строительства. Блок А9</t>
  </si>
  <si>
    <t>Кладка наружных, внутренних стен и перегородок. Секция № 1,2</t>
  </si>
  <si>
    <t>Калькуляция №</t>
  </si>
  <si>
    <t>Уголок 125х125х8 L= 250</t>
  </si>
  <si>
    <t xml:space="preserve">Секция № 2 </t>
  </si>
  <si>
    <t xml:space="preserve">Секция № 1 </t>
  </si>
  <si>
    <t>руб/м2</t>
  </si>
  <si>
    <t>Кладка внутренних перегородок толщиной 120мм</t>
  </si>
  <si>
    <t>Вилатерм Ø 30мм</t>
  </si>
  <si>
    <t xml:space="preserve">работа </t>
  </si>
  <si>
    <t>Арматура Ø 12 А500 (на перемычки)</t>
  </si>
  <si>
    <t>Арматура Ø 8 А240</t>
  </si>
  <si>
    <t>Кладка наружных и внутренних стен из полуторного пустотелого кирпича толщиной 250мм, 380мм</t>
  </si>
  <si>
    <t xml:space="preserve">Кладка внутренних трехслойных стен из полуторного полнотелого кирпича общей толщиной 250мм (кирпич на ребро 88мм+74мм(звукоизоляция)+88мм). </t>
  </si>
  <si>
    <t>ООО "</t>
  </si>
  <si>
    <t>ПР31.25.25 L=3100 (ПР-5,6)</t>
  </si>
  <si>
    <t>ПР13.25.25 L=1300 (ПР-7)</t>
  </si>
  <si>
    <t>ПР31.25.25 L=3100 (ПР-9)</t>
  </si>
  <si>
    <t>ПР22.25.25 L=3100 (ПР-10)</t>
  </si>
  <si>
    <t>ПР13.25.25 L=2200 (ПР-11)</t>
  </si>
  <si>
    <t>ПР25.25.25 L=2500 (ПР-13)</t>
  </si>
  <si>
    <t>ПР27.25.25 L=2700 (ПР-14)</t>
  </si>
  <si>
    <t>ПР25.25.25 L=2500 (ПР-15, ПР-18)</t>
  </si>
  <si>
    <t>2) В стоимости учтено 2% генподрядные от общей стоимости договора.</t>
  </si>
  <si>
    <t>3) 3% - от всей стоимости работ и материалов гарантийные удержания,  3% выплачиваются через 3 месяца после подписания итогового акта завершения всех работ по договору</t>
  </si>
  <si>
    <t xml:space="preserve">4) В стоимости работ включены затраты на управление башенными кранами из расчета 340 р/час </t>
  </si>
  <si>
    <t>05.12.2019г.</t>
  </si>
  <si>
    <t>15.04.2020г.</t>
  </si>
  <si>
    <t>Клиновой анкер В 10-45-51/120 оцинк.</t>
  </si>
  <si>
    <t>Кирпич полуторный пустотелый М150 КР-р-пу 250х120х88/1,4НФ/100/1,4/25/ГОСТ 530-2012</t>
  </si>
  <si>
    <t>Кирпич полуторный полнотелый М150 КР-Р-по 250х120х88/1,4НФ/100/2,0/25/ГОСТ 530-2012</t>
  </si>
  <si>
    <t>Кирпич полуторный пустотелый М150 КР-Р-пу 250х120х88/1,4НФ/100/1,4/25/ГОСТ 530-2012</t>
  </si>
  <si>
    <t>Наименование работ и материалов</t>
  </si>
  <si>
    <t>Минераловатные плиты "Изовер. Звукозащита" 75мм</t>
  </si>
  <si>
    <t>02-19-00-АР0 (АР1-АР9)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</si>
</sst>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(* #,##0.000_);_(* \(#,##0.000\);_(* &quot;-&quot;??_);_(@_)"/>
    <numFmt numFmtId="168" formatCode="_(* #,##0.00_);_(* \(#,##0.00\);_(* &quot;-&quot;??_);_(@_)"/>
    <numFmt numFmtId="169" formatCode="_-* #,##0.0\ _₽_-;\-* #,##0.0\ _₽_-;_-* &quot;-&quot;??\ _₽_-;_-@_-"/>
    <numFmt numFmtId="170" formatCode="0.000"/>
    <numFmt numFmtId="171" formatCode="_-* #,##0.000\ _₽_-;\-* #,##0.000\ _₽_-;_-* &quot;-&quot;??\ _₽_-;_-@_-"/>
    <numFmt numFmtId="172" formatCode="_-* #,##0.0000\ _₽_-;\-* #,##0.00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0"/>
      <color theme="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2"/>
      <color theme="1"/>
      <name val="Littera Text Book"/>
      <family val="3"/>
    </font>
    <font>
      <sz val="11"/>
      <color theme="1"/>
      <name val="Littera Text Book"/>
      <family val="3"/>
    </font>
    <font>
      <b/>
      <sz val="10"/>
      <color rgb="FFFFFFFF"/>
      <name val="Verdana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ACA3C"/>
        <bgColor indexed="64"/>
      </patternFill>
    </fill>
    <fill>
      <patternFill patternType="solid">
        <fgColor rgb="FF37465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3B24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8" fillId="0" borderId="0" xfId="0" applyFont="1"/>
    <xf numFmtId="0" fontId="9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166" fontId="9" fillId="0" borderId="0" xfId="1" applyNumberFormat="1" applyFont="1" applyAlignment="1">
      <alignment vertical="center"/>
    </xf>
    <xf numFmtId="0" fontId="9" fillId="0" borderId="0" xfId="1" applyFont="1" applyAlignment="1">
      <alignment horizontal="right" vertical="center"/>
    </xf>
    <xf numFmtId="10" fontId="9" fillId="0" borderId="0" xfId="1" applyNumberFormat="1" applyFont="1" applyAlignment="1">
      <alignment horizontal="center" vertical="center"/>
    </xf>
    <xf numFmtId="14" fontId="9" fillId="0" borderId="0" xfId="1" applyNumberFormat="1" applyFont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14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14" fontId="9" fillId="0" borderId="0" xfId="1" applyNumberFormat="1" applyFont="1" applyFill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165" fontId="9" fillId="0" borderId="0" xfId="2" applyFont="1" applyFill="1" applyAlignment="1">
      <alignment horizontal="left" vertical="center"/>
    </xf>
    <xf numFmtId="1" fontId="10" fillId="2" borderId="3" xfId="3" applyNumberFormat="1" applyFont="1" applyFill="1" applyBorder="1" applyAlignment="1">
      <alignment horizontal="center" vertical="center" wrapText="1"/>
    </xf>
    <xf numFmtId="167" fontId="10" fillId="2" borderId="3" xfId="3" applyNumberFormat="1" applyFont="1" applyFill="1" applyBorder="1" applyAlignment="1">
      <alignment horizontal="center" vertical="center" wrapText="1"/>
    </xf>
    <xf numFmtId="4" fontId="10" fillId="2" borderId="4" xfId="3" applyNumberFormat="1" applyFont="1" applyFill="1" applyBorder="1" applyAlignment="1">
      <alignment horizontal="center" vertical="center" wrapText="1"/>
    </xf>
    <xf numFmtId="168" fontId="12" fillId="0" borderId="0" xfId="6" applyNumberFormat="1" applyFont="1" applyFill="1" applyBorder="1" applyAlignment="1">
      <alignment vertical="center"/>
    </xf>
    <xf numFmtId="168" fontId="13" fillId="0" borderId="0" xfId="6" applyNumberFormat="1" applyFont="1" applyBorder="1" applyAlignment="1">
      <alignment vertical="center"/>
    </xf>
    <xf numFmtId="168" fontId="13" fillId="0" borderId="0" xfId="6" applyNumberFormat="1" applyFont="1" applyAlignment="1">
      <alignment vertical="center"/>
    </xf>
    <xf numFmtId="0" fontId="10" fillId="2" borderId="7" xfId="3" applyFont="1" applyFill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1" fontId="14" fillId="6" borderId="8" xfId="0" applyNumberFormat="1" applyFont="1" applyFill="1" applyBorder="1" applyAlignment="1" applyProtection="1">
      <alignment vertical="center"/>
    </xf>
    <xf numFmtId="2" fontId="14" fillId="6" borderId="9" xfId="0" applyNumberFormat="1" applyFont="1" applyFill="1" applyBorder="1" applyAlignment="1" applyProtection="1">
      <alignment horizontal="left" vertical="center"/>
    </xf>
    <xf numFmtId="2" fontId="7" fillId="6" borderId="10" xfId="0" applyNumberFormat="1" applyFont="1" applyFill="1" applyBorder="1" applyAlignment="1" applyProtection="1">
      <alignment vertical="center"/>
    </xf>
    <xf numFmtId="2" fontId="7" fillId="6" borderId="11" xfId="0" applyNumberFormat="1" applyFont="1" applyFill="1" applyBorder="1" applyAlignment="1" applyProtection="1">
      <alignment vertical="center"/>
    </xf>
    <xf numFmtId="4" fontId="9" fillId="5" borderId="0" xfId="4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 applyProtection="1">
      <alignment vertical="center"/>
    </xf>
    <xf numFmtId="2" fontId="14" fillId="6" borderId="13" xfId="0" applyNumberFormat="1" applyFont="1" applyFill="1" applyBorder="1" applyAlignment="1" applyProtection="1">
      <alignment horizontal="left" vertical="center"/>
    </xf>
    <xf numFmtId="2" fontId="7" fillId="6" borderId="14" xfId="0" applyNumberFormat="1" applyFont="1" applyFill="1" applyBorder="1" applyAlignment="1" applyProtection="1">
      <alignment vertical="center"/>
    </xf>
    <xf numFmtId="165" fontId="7" fillId="4" borderId="15" xfId="4" applyFont="1" applyFill="1" applyBorder="1" applyAlignment="1">
      <alignment horizontal="center" vertical="center"/>
    </xf>
    <xf numFmtId="4" fontId="9" fillId="5" borderId="19" xfId="4" applyNumberFormat="1" applyFont="1" applyFill="1" applyBorder="1" applyAlignment="1">
      <alignment horizontal="center" vertical="center"/>
    </xf>
    <xf numFmtId="2" fontId="9" fillId="5" borderId="19" xfId="3" applyNumberFormat="1" applyFont="1" applyFill="1" applyBorder="1" applyAlignment="1">
      <alignment horizontal="left" vertical="center" wrapText="1"/>
    </xf>
    <xf numFmtId="165" fontId="9" fillId="5" borderId="19" xfId="4" applyFont="1" applyFill="1" applyBorder="1" applyAlignment="1">
      <alignment horizontal="center" vertical="center"/>
    </xf>
    <xf numFmtId="2" fontId="7" fillId="6" borderId="24" xfId="0" applyNumberFormat="1" applyFont="1" applyFill="1" applyBorder="1" applyAlignment="1" applyProtection="1">
      <alignment vertical="center"/>
    </xf>
    <xf numFmtId="165" fontId="9" fillId="5" borderId="15" xfId="4" applyFont="1" applyFill="1" applyBorder="1" applyAlignment="1">
      <alignment horizontal="center" vertical="center"/>
    </xf>
    <xf numFmtId="167" fontId="9" fillId="5" borderId="19" xfId="4" applyNumberFormat="1" applyFont="1" applyFill="1" applyBorder="1" applyAlignment="1">
      <alignment horizontal="center" vertical="center"/>
    </xf>
    <xf numFmtId="2" fontId="2" fillId="5" borderId="19" xfId="3" applyNumberFormat="1" applyFont="1" applyFill="1" applyBorder="1" applyAlignment="1">
      <alignment horizontal="left" vertical="center"/>
    </xf>
    <xf numFmtId="2" fontId="9" fillId="5" borderId="29" xfId="3" applyNumberFormat="1" applyFont="1" applyFill="1" applyBorder="1" applyAlignment="1">
      <alignment horizontal="left" vertical="center" wrapText="1"/>
    </xf>
    <xf numFmtId="1" fontId="11" fillId="4" borderId="20" xfId="3" applyNumberFormat="1" applyFont="1" applyFill="1" applyBorder="1" applyAlignment="1">
      <alignment horizontal="center" vertical="center"/>
    </xf>
    <xf numFmtId="2" fontId="9" fillId="5" borderId="23" xfId="3" applyNumberFormat="1" applyFont="1" applyFill="1" applyBorder="1" applyAlignment="1">
      <alignment horizontal="left" vertical="center" wrapText="1"/>
    </xf>
    <xf numFmtId="1" fontId="11" fillId="5" borderId="20" xfId="3" applyNumberFormat="1" applyFont="1" applyFill="1" applyBorder="1" applyAlignment="1">
      <alignment horizontal="center" vertical="center"/>
    </xf>
    <xf numFmtId="0" fontId="10" fillId="3" borderId="20" xfId="3" applyFont="1" applyFill="1" applyBorder="1" applyAlignment="1">
      <alignment vertical="center"/>
    </xf>
    <xf numFmtId="165" fontId="7" fillId="4" borderId="28" xfId="4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vertical="center"/>
    </xf>
    <xf numFmtId="165" fontId="10" fillId="3" borderId="19" xfId="4" applyFont="1" applyFill="1" applyBorder="1" applyAlignment="1">
      <alignment horizontal="center" vertical="center"/>
    </xf>
    <xf numFmtId="167" fontId="9" fillId="5" borderId="2" xfId="4" applyNumberFormat="1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vertical="center"/>
    </xf>
    <xf numFmtId="165" fontId="9" fillId="5" borderId="1" xfId="4" applyFont="1" applyFill="1" applyBorder="1" applyAlignment="1">
      <alignment horizontal="center" vertical="center"/>
    </xf>
    <xf numFmtId="0" fontId="8" fillId="0" borderId="31" xfId="0" applyFont="1" applyBorder="1"/>
    <xf numFmtId="165" fontId="9" fillId="5" borderId="29" xfId="4" applyFont="1" applyFill="1" applyBorder="1" applyAlignment="1">
      <alignment horizontal="center" vertical="center"/>
    </xf>
    <xf numFmtId="1" fontId="14" fillId="6" borderId="32" xfId="0" applyNumberFormat="1" applyFont="1" applyFill="1" applyBorder="1" applyAlignment="1" applyProtection="1">
      <alignment vertical="center"/>
    </xf>
    <xf numFmtId="2" fontId="14" fillId="6" borderId="33" xfId="0" applyNumberFormat="1" applyFont="1" applyFill="1" applyBorder="1" applyAlignment="1" applyProtection="1">
      <alignment horizontal="left" vertical="center"/>
    </xf>
    <xf numFmtId="2" fontId="7" fillId="6" borderId="34" xfId="0" applyNumberFormat="1" applyFont="1" applyFill="1" applyBorder="1" applyAlignment="1" applyProtection="1">
      <alignment vertical="center"/>
    </xf>
    <xf numFmtId="2" fontId="7" fillId="6" borderId="35" xfId="0" applyNumberFormat="1" applyFont="1" applyFill="1" applyBorder="1" applyAlignment="1" applyProtection="1">
      <alignment vertical="center"/>
    </xf>
    <xf numFmtId="0" fontId="7" fillId="2" borderId="37" xfId="3" applyFont="1" applyFill="1" applyBorder="1" applyAlignment="1">
      <alignment horizontal="center" vertical="center"/>
    </xf>
    <xf numFmtId="165" fontId="10" fillId="2" borderId="30" xfId="4" applyFont="1" applyFill="1" applyBorder="1" applyAlignment="1">
      <alignment horizontal="center" vertical="center"/>
    </xf>
    <xf numFmtId="165" fontId="10" fillId="2" borderId="38" xfId="4" applyFont="1" applyFill="1" applyBorder="1" applyAlignment="1">
      <alignment horizontal="center" vertical="center"/>
    </xf>
    <xf numFmtId="0" fontId="10" fillId="2" borderId="36" xfId="3" applyFont="1" applyFill="1" applyBorder="1" applyAlignment="1">
      <alignment vertical="center"/>
    </xf>
    <xf numFmtId="1" fontId="2" fillId="0" borderId="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3" fontId="10" fillId="2" borderId="6" xfId="7" applyFont="1" applyFill="1" applyBorder="1" applyAlignment="1">
      <alignment horizontal="center" vertical="center"/>
    </xf>
    <xf numFmtId="43" fontId="2" fillId="5" borderId="19" xfId="7" applyFont="1" applyFill="1" applyBorder="1" applyAlignment="1">
      <alignment horizontal="center" vertical="center"/>
    </xf>
    <xf numFmtId="43" fontId="2" fillId="5" borderId="1" xfId="7" applyFont="1" applyFill="1" applyBorder="1" applyAlignment="1">
      <alignment horizontal="center" vertical="center"/>
    </xf>
    <xf numFmtId="43" fontId="10" fillId="3" borderId="19" xfId="7" applyFont="1" applyFill="1" applyBorder="1" applyAlignment="1">
      <alignment horizontal="center" vertical="center"/>
    </xf>
    <xf numFmtId="43" fontId="11" fillId="4" borderId="19" xfId="7" applyFont="1" applyFill="1" applyBorder="1" applyAlignment="1">
      <alignment horizontal="center" vertical="center"/>
    </xf>
    <xf numFmtId="43" fontId="2" fillId="5" borderId="18" xfId="7" applyFont="1" applyFill="1" applyBorder="1" applyAlignment="1">
      <alignment horizontal="center" vertical="center"/>
    </xf>
    <xf numFmtId="43" fontId="14" fillId="6" borderId="25" xfId="7" applyFont="1" applyFill="1" applyBorder="1" applyAlignment="1" applyProtection="1">
      <alignment horizontal="right" vertical="center"/>
    </xf>
    <xf numFmtId="43" fontId="14" fillId="6" borderId="9" xfId="7" applyFont="1" applyFill="1" applyBorder="1" applyAlignment="1" applyProtection="1">
      <alignment horizontal="right" vertical="center"/>
    </xf>
    <xf numFmtId="43" fontId="14" fillId="6" borderId="33" xfId="7" applyFont="1" applyFill="1" applyBorder="1" applyAlignment="1" applyProtection="1">
      <alignment horizontal="right" vertical="center"/>
    </xf>
    <xf numFmtId="1" fontId="11" fillId="5" borderId="39" xfId="3" applyNumberFormat="1" applyFont="1" applyFill="1" applyBorder="1" applyAlignment="1">
      <alignment horizontal="center" vertical="center"/>
    </xf>
    <xf numFmtId="2" fontId="9" fillId="5" borderId="15" xfId="3" applyNumberFormat="1" applyFont="1" applyFill="1" applyBorder="1" applyAlignment="1">
      <alignment horizontal="left" vertical="center" wrapText="1"/>
    </xf>
    <xf numFmtId="4" fontId="9" fillId="5" borderId="15" xfId="4" applyNumberFormat="1" applyFont="1" applyFill="1" applyBorder="1" applyAlignment="1">
      <alignment horizontal="center" vertical="center"/>
    </xf>
    <xf numFmtId="165" fontId="9" fillId="5" borderId="2" xfId="4" applyFont="1" applyFill="1" applyBorder="1" applyAlignment="1">
      <alignment horizontal="center" vertical="center"/>
    </xf>
    <xf numFmtId="2" fontId="9" fillId="5" borderId="1" xfId="3" applyNumberFormat="1" applyFont="1" applyFill="1" applyBorder="1" applyAlignment="1">
      <alignment horizontal="left" vertical="center" wrapText="1"/>
    </xf>
    <xf numFmtId="2" fontId="9" fillId="5" borderId="18" xfId="3" applyNumberFormat="1" applyFont="1" applyFill="1" applyBorder="1" applyAlignment="1">
      <alignment horizontal="left" vertical="center" wrapText="1"/>
    </xf>
    <xf numFmtId="2" fontId="9" fillId="5" borderId="2" xfId="3" applyNumberFormat="1" applyFont="1" applyFill="1" applyBorder="1" applyAlignment="1">
      <alignment horizontal="left" vertical="center" wrapText="1"/>
    </xf>
    <xf numFmtId="1" fontId="11" fillId="5" borderId="19" xfId="3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5" borderId="19" xfId="0" applyFont="1" applyFill="1" applyBorder="1"/>
    <xf numFmtId="43" fontId="9" fillId="5" borderId="19" xfId="7" applyFont="1" applyFill="1" applyBorder="1" applyAlignment="1">
      <alignment horizontal="center" vertical="center"/>
    </xf>
    <xf numFmtId="169" fontId="9" fillId="5" borderId="19" xfId="7" applyNumberFormat="1" applyFont="1" applyFill="1" applyBorder="1" applyAlignment="1">
      <alignment horizontal="center" vertical="center"/>
    </xf>
    <xf numFmtId="43" fontId="7" fillId="4" borderId="19" xfId="7" applyFont="1" applyFill="1" applyBorder="1" applyAlignment="1">
      <alignment horizontal="center" vertical="center"/>
    </xf>
    <xf numFmtId="4" fontId="7" fillId="4" borderId="19" xfId="4" applyNumberFormat="1" applyFont="1" applyFill="1" applyBorder="1" applyAlignment="1">
      <alignment horizontal="center" vertical="center"/>
    </xf>
    <xf numFmtId="4" fontId="9" fillId="5" borderId="22" xfId="4" applyNumberFormat="1" applyFont="1" applyFill="1" applyBorder="1" applyAlignment="1">
      <alignment horizontal="center" vertical="center"/>
    </xf>
    <xf numFmtId="43" fontId="9" fillId="5" borderId="22" xfId="7" applyFont="1" applyFill="1" applyBorder="1" applyAlignment="1">
      <alignment horizontal="center" vertical="center"/>
    </xf>
    <xf numFmtId="43" fontId="9" fillId="5" borderId="19" xfId="7" applyFont="1" applyFill="1" applyBorder="1" applyAlignment="1">
      <alignment horizontal="left" vertical="center"/>
    </xf>
    <xf numFmtId="43" fontId="9" fillId="5" borderId="19" xfId="7" applyNumberFormat="1" applyFont="1" applyFill="1" applyBorder="1" applyAlignment="1">
      <alignment horizontal="left" vertical="center"/>
    </xf>
    <xf numFmtId="1" fontId="11" fillId="5" borderId="23" xfId="3" applyNumberFormat="1" applyFont="1" applyFill="1" applyBorder="1" applyAlignment="1">
      <alignment horizontal="center" vertical="center"/>
    </xf>
    <xf numFmtId="0" fontId="0" fillId="0" borderId="0" xfId="0" applyFont="1"/>
    <xf numFmtId="43" fontId="8" fillId="0" borderId="0" xfId="0" applyNumberFormat="1" applyFont="1"/>
    <xf numFmtId="0" fontId="19" fillId="5" borderId="19" xfId="0" applyFont="1" applyFill="1" applyBorder="1" applyAlignment="1">
      <alignment vertical="center"/>
    </xf>
    <xf numFmtId="170" fontId="9" fillId="5" borderId="19" xfId="3" applyNumberFormat="1" applyFont="1" applyFill="1" applyBorder="1" applyAlignment="1">
      <alignment horizontal="center" vertical="center" wrapText="1"/>
    </xf>
    <xf numFmtId="171" fontId="9" fillId="5" borderId="19" xfId="7" applyNumberFormat="1" applyFont="1" applyFill="1" applyBorder="1" applyAlignment="1">
      <alignment horizontal="left" vertical="center"/>
    </xf>
    <xf numFmtId="2" fontId="9" fillId="5" borderId="23" xfId="3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1" fontId="2" fillId="5" borderId="26" xfId="3" applyNumberFormat="1" applyFont="1" applyFill="1" applyBorder="1" applyAlignment="1">
      <alignment vertical="center"/>
    </xf>
    <xf numFmtId="1" fontId="2" fillId="5" borderId="21" xfId="3" applyNumberFormat="1" applyFont="1" applyFill="1" applyBorder="1" applyAlignment="1">
      <alignment vertical="center"/>
    </xf>
    <xf numFmtId="43" fontId="9" fillId="5" borderId="18" xfId="7" applyFont="1" applyFill="1" applyBorder="1" applyAlignment="1">
      <alignment horizontal="center" vertical="center"/>
    </xf>
    <xf numFmtId="43" fontId="9" fillId="5" borderId="15" xfId="7" applyFont="1" applyFill="1" applyBorder="1" applyAlignment="1">
      <alignment horizontal="center" vertical="center"/>
    </xf>
    <xf numFmtId="43" fontId="9" fillId="7" borderId="18" xfId="7" applyFont="1" applyFill="1" applyBorder="1" applyAlignment="1">
      <alignment horizontal="center" vertical="center"/>
    </xf>
    <xf numFmtId="0" fontId="1" fillId="0" borderId="0" xfId="0" applyFont="1"/>
    <xf numFmtId="1" fontId="11" fillId="0" borderId="0" xfId="3" applyNumberFormat="1" applyFont="1" applyFill="1" applyBorder="1" applyAlignment="1">
      <alignment horizontal="left" vertical="center"/>
    </xf>
    <xf numFmtId="43" fontId="7" fillId="4" borderId="15" xfId="7" applyFont="1" applyFill="1" applyBorder="1" applyAlignment="1">
      <alignment horizontal="center" vertical="center"/>
    </xf>
    <xf numFmtId="43" fontId="9" fillId="5" borderId="28" xfId="7" applyFont="1" applyFill="1" applyBorder="1" applyAlignment="1">
      <alignment horizontal="center" vertical="center"/>
    </xf>
    <xf numFmtId="43" fontId="9" fillId="5" borderId="0" xfId="7" applyFont="1" applyFill="1" applyBorder="1" applyAlignment="1">
      <alignment horizontal="center" vertical="center"/>
    </xf>
    <xf numFmtId="165" fontId="9" fillId="5" borderId="28" xfId="4" applyFont="1" applyFill="1" applyBorder="1" applyAlignment="1">
      <alignment horizontal="center" vertical="center"/>
    </xf>
    <xf numFmtId="169" fontId="9" fillId="5" borderId="40" xfId="7" applyNumberFormat="1" applyFont="1" applyFill="1" applyBorder="1" applyAlignment="1">
      <alignment horizontal="left" vertical="center"/>
    </xf>
    <xf numFmtId="0" fontId="19" fillId="5" borderId="2" xfId="0" applyFont="1" applyFill="1" applyBorder="1"/>
    <xf numFmtId="165" fontId="9" fillId="5" borderId="23" xfId="4" applyFont="1" applyFill="1" applyBorder="1" applyAlignment="1">
      <alignment horizontal="center" vertical="center"/>
    </xf>
    <xf numFmtId="1" fontId="11" fillId="4" borderId="23" xfId="3" applyNumberFormat="1" applyFont="1" applyFill="1" applyBorder="1" applyAlignment="1">
      <alignment horizontal="center" vertical="center"/>
    </xf>
    <xf numFmtId="165" fontId="7" fillId="4" borderId="23" xfId="4" applyFont="1" applyFill="1" applyBorder="1" applyAlignment="1">
      <alignment horizontal="center" vertical="center"/>
    </xf>
    <xf numFmtId="0" fontId="19" fillId="5" borderId="23" xfId="0" applyFont="1" applyFill="1" applyBorder="1"/>
    <xf numFmtId="0" fontId="1" fillId="8" borderId="0" xfId="0" applyFont="1" applyFill="1"/>
    <xf numFmtId="43" fontId="7" fillId="4" borderId="19" xfId="7" applyNumberFormat="1" applyFont="1" applyFill="1" applyBorder="1" applyAlignment="1">
      <alignment horizontal="center" vertical="center"/>
    </xf>
    <xf numFmtId="43" fontId="9" fillId="5" borderId="19" xfId="7" applyNumberFormat="1" applyFont="1" applyFill="1" applyBorder="1" applyAlignment="1">
      <alignment horizontal="center" vertical="center"/>
    </xf>
    <xf numFmtId="43" fontId="9" fillId="0" borderId="0" xfId="7" applyFont="1" applyAlignment="1">
      <alignment vertical="center"/>
    </xf>
    <xf numFmtId="10" fontId="9" fillId="0" borderId="0" xfId="1" applyNumberFormat="1" applyFont="1" applyAlignment="1">
      <alignment horizontal="left" vertical="center" indent="1"/>
    </xf>
    <xf numFmtId="43" fontId="9" fillId="5" borderId="19" xfId="7" applyFont="1" applyFill="1" applyBorder="1" applyAlignment="1">
      <alignment horizontal="right" vertical="center"/>
    </xf>
    <xf numFmtId="1" fontId="11" fillId="5" borderId="22" xfId="3" applyNumberFormat="1" applyFont="1" applyFill="1" applyBorder="1" applyAlignment="1">
      <alignment horizontal="center" vertical="center"/>
    </xf>
    <xf numFmtId="2" fontId="9" fillId="4" borderId="23" xfId="3" applyNumberFormat="1" applyFont="1" applyFill="1" applyBorder="1" applyAlignment="1">
      <alignment vertical="center" wrapText="1"/>
    </xf>
    <xf numFmtId="171" fontId="0" fillId="0" borderId="0" xfId="0" applyNumberFormat="1"/>
    <xf numFmtId="169" fontId="9" fillId="4" borderId="40" xfId="7" applyNumberFormat="1" applyFont="1" applyFill="1" applyBorder="1" applyAlignment="1">
      <alignment horizontal="left" vertical="center"/>
    </xf>
    <xf numFmtId="2" fontId="7" fillId="4" borderId="23" xfId="3" applyNumberFormat="1" applyFont="1" applyFill="1" applyBorder="1" applyAlignment="1">
      <alignment vertical="center" wrapText="1"/>
    </xf>
    <xf numFmtId="2" fontId="7" fillId="4" borderId="27" xfId="3" applyNumberFormat="1" applyFont="1" applyFill="1" applyBorder="1" applyAlignment="1">
      <alignment vertical="center" wrapText="1"/>
    </xf>
    <xf numFmtId="1" fontId="2" fillId="0" borderId="0" xfId="3" applyNumberFormat="1" applyFont="1" applyFill="1" applyBorder="1" applyAlignment="1">
      <alignment horizontal="left" vertical="center"/>
    </xf>
    <xf numFmtId="43" fontId="9" fillId="5" borderId="29" xfId="7" applyFont="1" applyFill="1" applyBorder="1" applyAlignment="1">
      <alignment horizontal="left" vertical="center"/>
    </xf>
    <xf numFmtId="171" fontId="9" fillId="5" borderId="23" xfId="7" applyNumberFormat="1" applyFont="1" applyFill="1" applyBorder="1" applyAlignment="1">
      <alignment horizontal="left" vertical="center"/>
    </xf>
    <xf numFmtId="172" fontId="9" fillId="5" borderId="23" xfId="7" applyNumberFormat="1" applyFont="1" applyFill="1" applyBorder="1" applyAlignment="1">
      <alignment horizontal="left" vertical="center"/>
    </xf>
    <xf numFmtId="171" fontId="9" fillId="5" borderId="19" xfId="7" applyNumberFormat="1" applyFont="1" applyFill="1" applyBorder="1" applyAlignment="1">
      <alignment horizontal="center" vertical="center"/>
    </xf>
    <xf numFmtId="172" fontId="9" fillId="5" borderId="19" xfId="7" applyNumberFormat="1" applyFont="1" applyFill="1" applyBorder="1" applyAlignment="1">
      <alignment horizontal="center" vertical="center"/>
    </xf>
    <xf numFmtId="171" fontId="9" fillId="5" borderId="40" xfId="7" applyNumberFormat="1" applyFont="1" applyFill="1" applyBorder="1" applyAlignment="1">
      <alignment horizontal="left" vertical="center"/>
    </xf>
    <xf numFmtId="43" fontId="9" fillId="5" borderId="40" xfId="7" applyNumberFormat="1" applyFont="1" applyFill="1" applyBorder="1" applyAlignment="1">
      <alignment horizontal="left" vertical="center"/>
    </xf>
    <xf numFmtId="2" fontId="7" fillId="4" borderId="40" xfId="3" applyNumberFormat="1" applyFont="1" applyFill="1" applyBorder="1" applyAlignment="1">
      <alignment vertical="center" wrapText="1"/>
    </xf>
    <xf numFmtId="0" fontId="19" fillId="5" borderId="2" xfId="0" applyFont="1" applyFill="1" applyBorder="1" applyAlignment="1">
      <alignment wrapText="1"/>
    </xf>
    <xf numFmtId="0" fontId="10" fillId="3" borderId="1" xfId="3" applyFont="1" applyFill="1" applyBorder="1" applyAlignment="1">
      <alignment horizontal="left" vertical="center"/>
    </xf>
    <xf numFmtId="0" fontId="10" fillId="3" borderId="2" xfId="3" applyFont="1" applyFill="1" applyBorder="1" applyAlignment="1">
      <alignment horizontal="left" vertical="center"/>
    </xf>
    <xf numFmtId="0" fontId="10" fillId="3" borderId="23" xfId="3" applyFont="1" applyFill="1" applyBorder="1" applyAlignment="1">
      <alignment horizontal="left" vertical="center"/>
    </xf>
    <xf numFmtId="2" fontId="7" fillId="4" borderId="17" xfId="3" applyNumberFormat="1" applyFont="1" applyFill="1" applyBorder="1" applyAlignment="1">
      <alignment horizontal="left" vertical="center" wrapText="1"/>
    </xf>
    <xf numFmtId="2" fontId="7" fillId="4" borderId="16" xfId="3" applyNumberFormat="1" applyFont="1" applyFill="1" applyBorder="1" applyAlignment="1">
      <alignment horizontal="left" vertical="center" wrapText="1"/>
    </xf>
    <xf numFmtId="2" fontId="7" fillId="4" borderId="27" xfId="3" applyNumberFormat="1" applyFont="1" applyFill="1" applyBorder="1" applyAlignment="1">
      <alignment horizontal="left" vertical="center" wrapText="1"/>
    </xf>
    <xf numFmtId="1" fontId="2" fillId="0" borderId="18" xfId="3" applyNumberFormat="1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left" vertical="center" wrapText="1"/>
    </xf>
    <xf numFmtId="1" fontId="11" fillId="0" borderId="0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14" fontId="9" fillId="0" borderId="0" xfId="1" applyNumberFormat="1" applyFont="1" applyFill="1" applyAlignment="1">
      <alignment horizontal="left" vertical="center" wrapText="1" inden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2" fontId="7" fillId="4" borderId="1" xfId="3" applyNumberFormat="1" applyFont="1" applyFill="1" applyBorder="1" applyAlignment="1">
      <alignment horizontal="left" vertical="center" wrapText="1"/>
    </xf>
    <xf numFmtId="2" fontId="7" fillId="4" borderId="2" xfId="3" applyNumberFormat="1" applyFont="1" applyFill="1" applyBorder="1" applyAlignment="1">
      <alignment horizontal="left" vertical="center" wrapText="1"/>
    </xf>
    <xf numFmtId="2" fontId="7" fillId="4" borderId="23" xfId="3" applyNumberFormat="1" applyFont="1" applyFill="1" applyBorder="1" applyAlignment="1">
      <alignment horizontal="left" vertical="center" wrapText="1"/>
    </xf>
    <xf numFmtId="1" fontId="2" fillId="0" borderId="0" xfId="3" applyNumberFormat="1" applyFont="1" applyFill="1" applyBorder="1" applyAlignment="1">
      <alignment horizontal="left" vertical="center"/>
    </xf>
    <xf numFmtId="1" fontId="2" fillId="0" borderId="0" xfId="3" applyNumberFormat="1" applyFont="1" applyFill="1" applyBorder="1" applyAlignment="1">
      <alignment horizontal="left" vertical="center" wrapText="1"/>
    </xf>
    <xf numFmtId="2" fontId="7" fillId="4" borderId="41" xfId="3" applyNumberFormat="1" applyFont="1" applyFill="1" applyBorder="1" applyAlignment="1">
      <alignment horizontal="left" vertical="center" wrapText="1"/>
    </xf>
    <xf numFmtId="14" fontId="9" fillId="7" borderId="0" xfId="1" applyNumberFormat="1" applyFont="1" applyFill="1" applyAlignment="1">
      <alignment horizontal="left" vertical="center" indent="1"/>
    </xf>
  </cellXfs>
  <cellStyles count="8">
    <cellStyle name="Денежный 2 4" xfId="5"/>
    <cellStyle name="Обычный" xfId="0" builtinId="0"/>
    <cellStyle name="Обычный 2" xfId="1"/>
    <cellStyle name="Обычный 2 2 2" xfId="3"/>
    <cellStyle name="Финансовый" xfId="7" builtinId="3"/>
    <cellStyle name="Финансовый 2" xfId="2"/>
    <cellStyle name="Финансовый 3" xfId="6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24"/>
  <sheetViews>
    <sheetView view="pageBreakPreview" topLeftCell="A34" zoomScale="70" zoomScaleNormal="85" zoomScaleSheetLayoutView="70" workbookViewId="0">
      <selection activeCell="C50" sqref="C50"/>
    </sheetView>
  </sheetViews>
  <sheetFormatPr defaultRowHeight="15" x14ac:dyDescent="0.25"/>
  <cols>
    <col min="1" max="1" width="7.42578125" style="105" customWidth="1"/>
    <col min="2" max="2" width="13.28515625" style="105" customWidth="1"/>
    <col min="3" max="3" width="48.28515625" style="105" customWidth="1"/>
    <col min="4" max="4" width="12.7109375" style="105" customWidth="1"/>
    <col min="5" max="5" width="9.7109375" style="105" customWidth="1"/>
    <col min="6" max="6" width="19.7109375" style="105" customWidth="1"/>
    <col min="7" max="7" width="16.5703125" style="105" customWidth="1"/>
    <col min="8" max="8" width="21.140625" style="105" customWidth="1"/>
    <col min="9" max="9" width="9.140625" style="1"/>
    <col min="10" max="10" width="18.7109375" style="1" customWidth="1"/>
    <col min="11" max="11" width="11.28515625" style="1" customWidth="1"/>
    <col min="12" max="12" width="9.140625" style="1"/>
    <col min="13" max="13" width="14.7109375" style="1" bestFit="1" customWidth="1"/>
    <col min="14" max="14" width="9.140625" style="1" customWidth="1"/>
    <col min="15" max="16384" width="9.140625" style="1"/>
  </cols>
  <sheetData>
    <row r="2" spans="1:13" x14ac:dyDescent="0.25">
      <c r="A2" s="148" t="s">
        <v>73</v>
      </c>
      <c r="B2" s="149"/>
      <c r="C2" s="149"/>
      <c r="D2" s="149"/>
      <c r="E2" s="149"/>
      <c r="F2" s="149"/>
      <c r="G2" s="149"/>
      <c r="H2" s="149"/>
    </row>
    <row r="3" spans="1:13" ht="21" customHeight="1" x14ac:dyDescent="0.25">
      <c r="A3" s="150" t="s">
        <v>72</v>
      </c>
      <c r="B3" s="150"/>
      <c r="C3" s="150"/>
      <c r="D3" s="150"/>
      <c r="E3" s="150"/>
      <c r="F3" s="150"/>
      <c r="G3" s="150"/>
      <c r="H3" s="150"/>
    </row>
    <row r="4" spans="1:13" x14ac:dyDescent="0.25">
      <c r="A4" s="2"/>
      <c r="B4" s="2"/>
      <c r="C4" s="2"/>
      <c r="D4" s="2"/>
      <c r="E4" s="2"/>
      <c r="F4" s="2"/>
      <c r="G4" s="2"/>
      <c r="H4" s="2"/>
    </row>
    <row r="5" spans="1:13" ht="20.25" customHeight="1" x14ac:dyDescent="0.25">
      <c r="A5" s="2"/>
      <c r="B5" s="3" t="s">
        <v>0</v>
      </c>
      <c r="C5" s="151" t="s">
        <v>55</v>
      </c>
      <c r="D5" s="151"/>
      <c r="E5" s="151"/>
      <c r="F5" s="151"/>
      <c r="G5" s="151"/>
      <c r="H5" s="151"/>
    </row>
    <row r="6" spans="1:13" x14ac:dyDescent="0.25">
      <c r="A6" s="2"/>
      <c r="B6" s="2"/>
      <c r="C6" s="2"/>
      <c r="D6" s="2"/>
      <c r="E6" s="2"/>
      <c r="F6" s="3" t="s">
        <v>1</v>
      </c>
      <c r="G6" s="4" t="s">
        <v>2</v>
      </c>
      <c r="H6" s="5">
        <f>H16</f>
        <v>3018574</v>
      </c>
    </row>
    <row r="7" spans="1:13" x14ac:dyDescent="0.25">
      <c r="A7" s="2"/>
      <c r="B7" s="2"/>
      <c r="C7" s="2"/>
      <c r="D7" s="2"/>
      <c r="E7" s="2"/>
      <c r="F7" s="6" t="s">
        <v>3</v>
      </c>
      <c r="G7" s="7">
        <v>0</v>
      </c>
      <c r="H7" s="5"/>
    </row>
    <row r="8" spans="1:13" x14ac:dyDescent="0.25">
      <c r="A8" s="2"/>
      <c r="B8" s="2"/>
      <c r="C8" s="2"/>
      <c r="D8" s="2"/>
      <c r="E8" s="2"/>
      <c r="F8" s="6" t="s">
        <v>4</v>
      </c>
      <c r="G8" s="8"/>
      <c r="H8" s="2"/>
    </row>
    <row r="9" spans="1:13" x14ac:dyDescent="0.25">
      <c r="A9" s="2"/>
      <c r="B9" s="2"/>
      <c r="C9" s="2"/>
      <c r="D9" s="2"/>
      <c r="E9" s="2"/>
      <c r="F9" s="9" t="s">
        <v>5</v>
      </c>
      <c r="G9" s="10" t="s">
        <v>75</v>
      </c>
      <c r="H9" s="2"/>
    </row>
    <row r="10" spans="1:13" ht="15" customHeight="1" x14ac:dyDescent="0.25">
      <c r="A10" s="2"/>
      <c r="B10" s="2"/>
      <c r="C10" s="2"/>
      <c r="D10" s="2"/>
      <c r="E10" s="2"/>
      <c r="F10" s="9" t="s">
        <v>6</v>
      </c>
      <c r="G10" s="152" t="s">
        <v>74</v>
      </c>
      <c r="H10" s="152"/>
    </row>
    <row r="11" spans="1:13" x14ac:dyDescent="0.25">
      <c r="A11" s="2"/>
      <c r="B11" s="2"/>
      <c r="C11" s="2"/>
      <c r="D11" s="2"/>
      <c r="E11" s="11"/>
      <c r="F11" s="9" t="s">
        <v>7</v>
      </c>
      <c r="G11" s="12" t="s">
        <v>8</v>
      </c>
      <c r="H11" s="13"/>
    </row>
    <row r="12" spans="1:13" x14ac:dyDescent="0.25">
      <c r="A12" s="2"/>
      <c r="B12" s="2"/>
      <c r="C12" s="2"/>
      <c r="D12" s="2"/>
      <c r="E12" s="11"/>
      <c r="F12" s="9" t="s">
        <v>9</v>
      </c>
      <c r="G12" s="12" t="s">
        <v>83</v>
      </c>
      <c r="H12" s="13"/>
    </row>
    <row r="13" spans="1:13" x14ac:dyDescent="0.25">
      <c r="A13" s="2"/>
      <c r="B13" s="2"/>
      <c r="C13" s="2"/>
      <c r="D13" s="2"/>
      <c r="E13" s="11"/>
      <c r="F13" s="99" t="s">
        <v>10</v>
      </c>
      <c r="G13" s="14">
        <v>672.05</v>
      </c>
      <c r="H13" s="2"/>
    </row>
    <row r="14" spans="1:13" x14ac:dyDescent="0.25">
      <c r="A14" s="2"/>
      <c r="B14" s="2"/>
      <c r="C14" s="2"/>
      <c r="D14" s="2"/>
      <c r="E14" s="11"/>
      <c r="F14" s="99"/>
      <c r="G14" s="14"/>
      <c r="H14" s="2"/>
    </row>
    <row r="15" spans="1:13" ht="30" customHeight="1" x14ac:dyDescent="0.25">
      <c r="A15" s="15" t="s">
        <v>11</v>
      </c>
      <c r="B15" s="153" t="s">
        <v>12</v>
      </c>
      <c r="C15" s="154"/>
      <c r="D15" s="16" t="s">
        <v>13</v>
      </c>
      <c r="E15" s="16" t="s">
        <v>14</v>
      </c>
      <c r="F15" s="16" t="s">
        <v>15</v>
      </c>
      <c r="G15" s="16" t="s">
        <v>16</v>
      </c>
      <c r="H15" s="17" t="s">
        <v>17</v>
      </c>
    </row>
    <row r="16" spans="1:13" x14ac:dyDescent="0.25">
      <c r="A16" s="48"/>
      <c r="B16" s="59"/>
      <c r="C16" s="21"/>
      <c r="D16" s="56"/>
      <c r="E16" s="22"/>
      <c r="F16" s="57"/>
      <c r="G16" s="58"/>
      <c r="H16" s="62">
        <f>H17+H18</f>
        <v>3018574</v>
      </c>
      <c r="M16" s="1">
        <v>28224797.787750002</v>
      </c>
    </row>
    <row r="17" spans="1:9" x14ac:dyDescent="0.25">
      <c r="A17" s="100"/>
      <c r="B17" s="38" t="s">
        <v>18</v>
      </c>
      <c r="C17" s="33"/>
      <c r="D17" s="37"/>
      <c r="E17" s="34"/>
      <c r="F17" s="27"/>
      <c r="G17" s="49"/>
      <c r="H17" s="63">
        <f>H21+H34+H48+H59+H71+H81+H90+H100</f>
        <v>3018574</v>
      </c>
    </row>
    <row r="18" spans="1:9" x14ac:dyDescent="0.25">
      <c r="A18" s="101"/>
      <c r="B18" s="38" t="s">
        <v>22</v>
      </c>
      <c r="C18" s="41"/>
      <c r="D18" s="47"/>
      <c r="E18" s="49"/>
      <c r="F18" s="32"/>
      <c r="G18" s="51"/>
      <c r="H18" s="64">
        <f>H22+H35+H49+H60+H72+H82+H91+H101</f>
        <v>0</v>
      </c>
      <c r="I18" s="50"/>
    </row>
    <row r="19" spans="1:9" x14ac:dyDescent="0.25">
      <c r="A19" s="43"/>
      <c r="B19" s="139" t="s">
        <v>79</v>
      </c>
      <c r="C19" s="140"/>
      <c r="D19" s="141"/>
      <c r="E19" s="45"/>
      <c r="F19" s="46"/>
      <c r="G19" s="46"/>
      <c r="H19" s="65"/>
    </row>
    <row r="20" spans="1:9" ht="30" customHeight="1" x14ac:dyDescent="0.25">
      <c r="A20" s="40">
        <v>1</v>
      </c>
      <c r="B20" s="142" t="s">
        <v>59</v>
      </c>
      <c r="C20" s="143"/>
      <c r="D20" s="144"/>
      <c r="E20" s="44" t="s">
        <v>29</v>
      </c>
      <c r="F20" s="86">
        <v>188.58</v>
      </c>
      <c r="G20" s="107">
        <f>ROUND((H21+H22)/F20,2)</f>
        <v>3400</v>
      </c>
      <c r="H20" s="66">
        <f>ROUND(G20*F20,2)</f>
        <v>641172</v>
      </c>
    </row>
    <row r="21" spans="1:9" x14ac:dyDescent="0.25">
      <c r="A21" s="42"/>
      <c r="B21" s="41" t="s">
        <v>19</v>
      </c>
      <c r="C21" s="41"/>
      <c r="D21" s="33"/>
      <c r="E21" s="34" t="s">
        <v>29</v>
      </c>
      <c r="F21" s="89">
        <f>F20</f>
        <v>188.58</v>
      </c>
      <c r="G21" s="102">
        <v>3400</v>
      </c>
      <c r="H21" s="64">
        <f>ROUND(F21*G21,2)</f>
        <v>641172</v>
      </c>
      <c r="I21" s="50"/>
    </row>
    <row r="22" spans="1:9" x14ac:dyDescent="0.25">
      <c r="A22" s="71"/>
      <c r="B22" s="72" t="s">
        <v>25</v>
      </c>
      <c r="C22" s="39"/>
      <c r="D22" s="39"/>
      <c r="E22" s="36"/>
      <c r="F22" s="103"/>
      <c r="G22" s="103"/>
      <c r="H22" s="63">
        <f>SUM(H23:H32)</f>
        <v>0</v>
      </c>
    </row>
    <row r="23" spans="1:9" ht="39.75" customHeight="1" x14ac:dyDescent="0.25">
      <c r="A23" s="78"/>
      <c r="B23" s="33"/>
      <c r="C23" s="77" t="s">
        <v>30</v>
      </c>
      <c r="D23" s="84">
        <v>304</v>
      </c>
      <c r="E23" s="74" t="s">
        <v>51</v>
      </c>
      <c r="F23" s="84"/>
      <c r="G23" s="104"/>
      <c r="H23" s="67"/>
    </row>
    <row r="24" spans="1:9" ht="17.25" customHeight="1" x14ac:dyDescent="0.25">
      <c r="A24" s="78"/>
      <c r="B24" s="33"/>
      <c r="C24" s="77" t="s">
        <v>82</v>
      </c>
      <c r="D24" s="84">
        <v>0.7</v>
      </c>
      <c r="E24" s="74" t="s">
        <v>51</v>
      </c>
      <c r="F24" s="84"/>
      <c r="G24" s="104"/>
      <c r="H24" s="67"/>
    </row>
    <row r="25" spans="1:9" ht="16.5" customHeight="1" x14ac:dyDescent="0.25">
      <c r="A25" s="78"/>
      <c r="B25" s="33"/>
      <c r="C25" s="41" t="s">
        <v>78</v>
      </c>
      <c r="D25" s="84">
        <v>0.22</v>
      </c>
      <c r="E25" s="34" t="s">
        <v>29</v>
      </c>
      <c r="F25" s="84"/>
      <c r="G25" s="104"/>
      <c r="H25" s="67"/>
    </row>
    <row r="26" spans="1:9" x14ac:dyDescent="0.25">
      <c r="A26" s="78"/>
      <c r="B26" s="33"/>
      <c r="C26" s="76" t="s">
        <v>33</v>
      </c>
      <c r="D26" s="84">
        <v>0.22</v>
      </c>
      <c r="E26" s="34" t="s">
        <v>29</v>
      </c>
      <c r="F26" s="84"/>
      <c r="G26" s="102"/>
      <c r="H26" s="67"/>
    </row>
    <row r="27" spans="1:9" x14ac:dyDescent="0.25">
      <c r="A27" s="78"/>
      <c r="B27" s="33"/>
      <c r="C27" s="76" t="s">
        <v>36</v>
      </c>
      <c r="D27" s="84">
        <v>0.75</v>
      </c>
      <c r="E27" s="34" t="s">
        <v>28</v>
      </c>
      <c r="F27" s="84"/>
      <c r="G27" s="102"/>
      <c r="H27" s="67"/>
    </row>
    <row r="28" spans="1:9" x14ac:dyDescent="0.25">
      <c r="A28" s="78"/>
      <c r="B28" s="33"/>
      <c r="C28" s="77" t="s">
        <v>37</v>
      </c>
      <c r="D28" s="84">
        <v>2.15</v>
      </c>
      <c r="E28" s="34" t="s">
        <v>28</v>
      </c>
      <c r="F28" s="84"/>
      <c r="G28" s="102"/>
      <c r="H28" s="67"/>
      <c r="I28" s="93"/>
    </row>
    <row r="29" spans="1:9" x14ac:dyDescent="0.25">
      <c r="A29" s="78"/>
      <c r="B29" s="33"/>
      <c r="C29" s="33" t="s">
        <v>38</v>
      </c>
      <c r="D29" s="90">
        <v>2.5499999999999998</v>
      </c>
      <c r="E29" s="34" t="s">
        <v>54</v>
      </c>
      <c r="F29" s="84"/>
      <c r="G29" s="102"/>
      <c r="H29" s="67"/>
      <c r="I29" s="93"/>
    </row>
    <row r="30" spans="1:9" x14ac:dyDescent="0.25">
      <c r="A30" s="78"/>
      <c r="B30" s="33"/>
      <c r="C30" s="33" t="s">
        <v>58</v>
      </c>
      <c r="D30" s="90">
        <v>0.25</v>
      </c>
      <c r="E30" s="34" t="s">
        <v>52</v>
      </c>
      <c r="F30" s="84"/>
      <c r="G30" s="102"/>
      <c r="H30" s="67"/>
    </row>
    <row r="31" spans="1:9" x14ac:dyDescent="0.25">
      <c r="A31" s="78"/>
      <c r="B31" s="33"/>
      <c r="C31" s="76" t="s">
        <v>34</v>
      </c>
      <c r="D31" s="97">
        <f>0.4+0.4*0.03+0.211</f>
        <v>0.623</v>
      </c>
      <c r="E31" s="34" t="s">
        <v>53</v>
      </c>
      <c r="F31" s="84"/>
      <c r="G31" s="102"/>
      <c r="H31" s="67"/>
    </row>
    <row r="32" spans="1:9" x14ac:dyDescent="0.25">
      <c r="A32" s="78"/>
      <c r="B32" s="33"/>
      <c r="C32" s="33" t="s">
        <v>39</v>
      </c>
      <c r="D32" s="96">
        <v>0.01</v>
      </c>
      <c r="E32" s="34" t="s">
        <v>53</v>
      </c>
      <c r="F32" s="84"/>
      <c r="G32" s="102"/>
      <c r="H32" s="67"/>
    </row>
    <row r="33" spans="1:11" ht="46.5" customHeight="1" x14ac:dyDescent="0.25">
      <c r="A33" s="40">
        <v>2</v>
      </c>
      <c r="B33" s="142" t="s">
        <v>60</v>
      </c>
      <c r="C33" s="143"/>
      <c r="D33" s="144"/>
      <c r="E33" s="44" t="s">
        <v>29</v>
      </c>
      <c r="F33" s="86">
        <v>307.38</v>
      </c>
      <c r="G33" s="107">
        <f>ROUND((H34+H35)/F33,2)</f>
        <v>3400</v>
      </c>
      <c r="H33" s="66">
        <f>ROUND(G33*F33,2)</f>
        <v>1045092</v>
      </c>
    </row>
    <row r="34" spans="1:11" ht="15" customHeight="1" x14ac:dyDescent="0.25">
      <c r="A34" s="42"/>
      <c r="B34" s="41" t="s">
        <v>19</v>
      </c>
      <c r="C34" s="41"/>
      <c r="D34" s="33"/>
      <c r="E34" s="34" t="s">
        <v>29</v>
      </c>
      <c r="F34" s="89">
        <f>F33</f>
        <v>307.38</v>
      </c>
      <c r="G34" s="102">
        <v>3400</v>
      </c>
      <c r="H34" s="64">
        <f>ROUND(F34*G34,2)</f>
        <v>1045092</v>
      </c>
    </row>
    <row r="35" spans="1:11" ht="15" customHeight="1" x14ac:dyDescent="0.25">
      <c r="A35" s="78"/>
      <c r="B35" s="33" t="s">
        <v>25</v>
      </c>
      <c r="C35" s="33"/>
      <c r="D35" s="33"/>
      <c r="E35" s="34"/>
      <c r="F35" s="84"/>
      <c r="G35" s="89"/>
      <c r="H35" s="63"/>
      <c r="J35" s="94">
        <f>SUM(H36:H46)</f>
        <v>0</v>
      </c>
      <c r="K35" s="1">
        <f>J35/F34</f>
        <v>0</v>
      </c>
    </row>
    <row r="36" spans="1:11" ht="38.25" customHeight="1" x14ac:dyDescent="0.25">
      <c r="A36" s="78"/>
      <c r="B36" s="33"/>
      <c r="C36" s="77" t="s">
        <v>30</v>
      </c>
      <c r="D36" s="84">
        <v>304</v>
      </c>
      <c r="E36" s="74" t="s">
        <v>51</v>
      </c>
      <c r="F36" s="84"/>
      <c r="G36" s="104"/>
      <c r="H36" s="67"/>
    </row>
    <row r="37" spans="1:11" ht="17.25" customHeight="1" x14ac:dyDescent="0.25">
      <c r="A37" s="78"/>
      <c r="B37" s="33"/>
      <c r="C37" s="77" t="s">
        <v>82</v>
      </c>
      <c r="D37" s="84">
        <v>0.7</v>
      </c>
      <c r="E37" s="74" t="s">
        <v>51</v>
      </c>
      <c r="F37" s="84"/>
      <c r="G37" s="104"/>
      <c r="H37" s="67"/>
    </row>
    <row r="38" spans="1:11" ht="15.75" customHeight="1" x14ac:dyDescent="0.25">
      <c r="A38" s="78"/>
      <c r="B38" s="33"/>
      <c r="C38" s="41" t="s">
        <v>78</v>
      </c>
      <c r="D38" s="84">
        <v>0.22</v>
      </c>
      <c r="E38" s="34" t="s">
        <v>29</v>
      </c>
      <c r="F38" s="84"/>
      <c r="G38" s="104"/>
      <c r="H38" s="67"/>
    </row>
    <row r="39" spans="1:11" ht="15" customHeight="1" x14ac:dyDescent="0.25">
      <c r="A39" s="78"/>
      <c r="B39" s="33"/>
      <c r="C39" s="76" t="s">
        <v>33</v>
      </c>
      <c r="D39" s="84">
        <v>0.22</v>
      </c>
      <c r="E39" s="34" t="s">
        <v>29</v>
      </c>
      <c r="F39" s="84"/>
      <c r="G39" s="102"/>
      <c r="H39" s="67"/>
    </row>
    <row r="40" spans="1:11" ht="15" customHeight="1" x14ac:dyDescent="0.25">
      <c r="A40" s="78"/>
      <c r="B40" s="33"/>
      <c r="C40" s="77" t="s">
        <v>37</v>
      </c>
      <c r="D40" s="90">
        <v>2.9</v>
      </c>
      <c r="E40" s="34" t="s">
        <v>28</v>
      </c>
      <c r="F40" s="84"/>
      <c r="G40" s="102"/>
      <c r="H40" s="67"/>
    </row>
    <row r="41" spans="1:11" ht="15" customHeight="1" x14ac:dyDescent="0.25">
      <c r="A41" s="78"/>
      <c r="B41" s="33"/>
      <c r="C41" s="33" t="s">
        <v>56</v>
      </c>
      <c r="D41" s="90">
        <v>0.25</v>
      </c>
      <c r="E41" s="34" t="s">
        <v>52</v>
      </c>
      <c r="F41" s="84"/>
      <c r="G41" s="102"/>
      <c r="H41" s="67"/>
    </row>
    <row r="42" spans="1:11" ht="15" customHeight="1" x14ac:dyDescent="0.25">
      <c r="A42" s="78"/>
      <c r="B42" s="33"/>
      <c r="C42" s="76" t="s">
        <v>34</v>
      </c>
      <c r="D42" s="90">
        <f>0.65+0.65*0.03</f>
        <v>0.66949999999999998</v>
      </c>
      <c r="E42" s="34" t="s">
        <v>53</v>
      </c>
      <c r="F42" s="84"/>
      <c r="G42" s="102"/>
      <c r="H42" s="67"/>
    </row>
    <row r="43" spans="1:11" ht="15" customHeight="1" x14ac:dyDescent="0.25">
      <c r="A43" s="78"/>
      <c r="B43" s="33"/>
      <c r="C43" s="33" t="s">
        <v>39</v>
      </c>
      <c r="D43" s="97">
        <v>0.50700000000000001</v>
      </c>
      <c r="E43" s="34" t="s">
        <v>53</v>
      </c>
      <c r="F43" s="84"/>
      <c r="G43" s="102"/>
      <c r="H43" s="67"/>
    </row>
    <row r="44" spans="1:11" ht="15" customHeight="1" x14ac:dyDescent="0.25">
      <c r="A44" s="78"/>
      <c r="B44" s="33"/>
      <c r="C44" s="33" t="s">
        <v>40</v>
      </c>
      <c r="D44" s="97">
        <v>0.13200000000000001</v>
      </c>
      <c r="E44" s="34" t="s">
        <v>53</v>
      </c>
      <c r="F44" s="84"/>
      <c r="G44" s="102"/>
      <c r="H44" s="67"/>
    </row>
    <row r="45" spans="1:11" ht="15" customHeight="1" x14ac:dyDescent="0.25">
      <c r="A45" s="78"/>
      <c r="B45" s="33"/>
      <c r="C45" s="33" t="s">
        <v>41</v>
      </c>
      <c r="D45" s="97">
        <v>8.5000000000000006E-2</v>
      </c>
      <c r="E45" s="36" t="s">
        <v>53</v>
      </c>
      <c r="F45" s="84"/>
      <c r="G45" s="102"/>
      <c r="H45" s="67"/>
    </row>
    <row r="46" spans="1:11" ht="15.75" customHeight="1" x14ac:dyDescent="0.25">
      <c r="A46" s="92"/>
      <c r="B46" s="75"/>
      <c r="C46" s="33" t="s">
        <v>71</v>
      </c>
      <c r="D46" s="97">
        <v>0.127</v>
      </c>
      <c r="E46" s="34" t="s">
        <v>51</v>
      </c>
      <c r="F46" s="84"/>
      <c r="G46" s="102"/>
      <c r="H46" s="67"/>
    </row>
    <row r="47" spans="1:11" ht="31.5" customHeight="1" x14ac:dyDescent="0.25">
      <c r="A47" s="40">
        <v>3</v>
      </c>
      <c r="B47" s="142" t="s">
        <v>61</v>
      </c>
      <c r="C47" s="143"/>
      <c r="D47" s="144"/>
      <c r="E47" s="44" t="s">
        <v>29</v>
      </c>
      <c r="F47" s="86">
        <v>142.99</v>
      </c>
      <c r="G47" s="107">
        <f>ROUND((H48+H49)/F47,2)</f>
        <v>5400</v>
      </c>
      <c r="H47" s="66">
        <f>ROUND(G47*F47,2)</f>
        <v>772146</v>
      </c>
    </row>
    <row r="48" spans="1:11" ht="15" customHeight="1" x14ac:dyDescent="0.25">
      <c r="A48" s="42"/>
      <c r="B48" s="41" t="s">
        <v>19</v>
      </c>
      <c r="C48" s="41"/>
      <c r="D48" s="33"/>
      <c r="E48" s="34" t="str">
        <f>E47</f>
        <v>м3</v>
      </c>
      <c r="F48" s="89">
        <f>F47</f>
        <v>142.99</v>
      </c>
      <c r="G48" s="102">
        <v>5400</v>
      </c>
      <c r="H48" s="64">
        <f>ROUND(F48*G48,2)</f>
        <v>772146</v>
      </c>
    </row>
    <row r="49" spans="1:10" ht="15" customHeight="1" x14ac:dyDescent="0.25">
      <c r="A49" s="78"/>
      <c r="B49" s="33" t="s">
        <v>25</v>
      </c>
      <c r="C49" s="33"/>
      <c r="D49" s="33"/>
      <c r="E49" s="34"/>
      <c r="F49" s="84"/>
      <c r="G49" s="89"/>
      <c r="H49" s="63">
        <f>SUM(H50:H57)</f>
        <v>0</v>
      </c>
    </row>
    <row r="50" spans="1:10" ht="40.5" customHeight="1" x14ac:dyDescent="0.25">
      <c r="A50" s="78"/>
      <c r="B50" s="33"/>
      <c r="C50" s="77" t="s">
        <v>42</v>
      </c>
      <c r="D50" s="84">
        <v>304</v>
      </c>
      <c r="E50" s="74" t="s">
        <v>51</v>
      </c>
      <c r="F50" s="84"/>
      <c r="G50" s="104"/>
      <c r="H50" s="67"/>
    </row>
    <row r="51" spans="1:10" ht="17.25" customHeight="1" x14ac:dyDescent="0.25">
      <c r="A51" s="78"/>
      <c r="B51" s="33"/>
      <c r="C51" s="77" t="s">
        <v>82</v>
      </c>
      <c r="D51" s="84">
        <v>0.99</v>
      </c>
      <c r="E51" s="74" t="s">
        <v>51</v>
      </c>
      <c r="F51" s="84"/>
      <c r="G51" s="104"/>
      <c r="H51" s="67"/>
    </row>
    <row r="52" spans="1:10" ht="15" customHeight="1" x14ac:dyDescent="0.25">
      <c r="A52" s="78"/>
      <c r="B52" s="33"/>
      <c r="C52" s="41" t="s">
        <v>78</v>
      </c>
      <c r="D52" s="84">
        <v>0.22</v>
      </c>
      <c r="E52" s="34" t="s">
        <v>29</v>
      </c>
      <c r="F52" s="84"/>
      <c r="G52" s="104"/>
      <c r="H52" s="67"/>
    </row>
    <row r="53" spans="1:10" ht="15.75" customHeight="1" x14ac:dyDescent="0.25">
      <c r="A53" s="78"/>
      <c r="B53" s="33"/>
      <c r="C53" s="76" t="s">
        <v>33</v>
      </c>
      <c r="D53" s="84">
        <v>0.22</v>
      </c>
      <c r="E53" s="34" t="s">
        <v>29</v>
      </c>
      <c r="F53" s="84"/>
      <c r="G53" s="102"/>
      <c r="H53" s="67"/>
    </row>
    <row r="54" spans="1:10" ht="15" customHeight="1" x14ac:dyDescent="0.25">
      <c r="A54" s="78"/>
      <c r="B54" s="33"/>
      <c r="C54" s="33" t="s">
        <v>37</v>
      </c>
      <c r="D54" s="91">
        <v>2.9</v>
      </c>
      <c r="E54" s="34" t="s">
        <v>28</v>
      </c>
      <c r="F54" s="84"/>
      <c r="G54" s="102"/>
      <c r="H54" s="67"/>
    </row>
    <row r="55" spans="1:10" ht="15" customHeight="1" x14ac:dyDescent="0.25">
      <c r="A55" s="78"/>
      <c r="B55" s="33"/>
      <c r="C55" s="33" t="s">
        <v>56</v>
      </c>
      <c r="D55" s="90">
        <v>0.25</v>
      </c>
      <c r="E55" s="34" t="s">
        <v>52</v>
      </c>
      <c r="F55" s="84"/>
      <c r="G55" s="102"/>
      <c r="H55" s="67"/>
    </row>
    <row r="56" spans="1:10" ht="15" customHeight="1" x14ac:dyDescent="0.25">
      <c r="A56" s="78"/>
      <c r="B56" s="33"/>
      <c r="C56" s="33" t="s">
        <v>39</v>
      </c>
      <c r="D56" s="84">
        <v>0.15</v>
      </c>
      <c r="E56" s="34" t="s">
        <v>53</v>
      </c>
      <c r="F56" s="84"/>
      <c r="G56" s="102"/>
      <c r="H56" s="67"/>
    </row>
    <row r="57" spans="1:10" ht="15" customHeight="1" x14ac:dyDescent="0.25">
      <c r="A57" s="78"/>
      <c r="B57" s="33"/>
      <c r="C57" s="33" t="s">
        <v>35</v>
      </c>
      <c r="D57" s="91">
        <f>0.42+0.42*0.03</f>
        <v>0.43259999999999998</v>
      </c>
      <c r="E57" s="34" t="s">
        <v>53</v>
      </c>
      <c r="F57" s="84"/>
      <c r="G57" s="102"/>
      <c r="H57" s="67"/>
    </row>
    <row r="58" spans="1:10" ht="29.25" customHeight="1" x14ac:dyDescent="0.25">
      <c r="A58" s="40">
        <v>4</v>
      </c>
      <c r="B58" s="142" t="s">
        <v>62</v>
      </c>
      <c r="C58" s="143"/>
      <c r="D58" s="144"/>
      <c r="E58" s="44" t="s">
        <v>51</v>
      </c>
      <c r="F58" s="87">
        <f>F59</f>
        <v>120</v>
      </c>
      <c r="G58" s="31"/>
      <c r="H58" s="66">
        <f>H60</f>
        <v>0</v>
      </c>
      <c r="J58" s="94"/>
    </row>
    <row r="59" spans="1:10" ht="15" customHeight="1" x14ac:dyDescent="0.25">
      <c r="A59" s="42"/>
      <c r="B59" s="98" t="s">
        <v>63</v>
      </c>
      <c r="C59" s="41"/>
      <c r="D59" s="33"/>
      <c r="E59" s="34" t="s">
        <v>51</v>
      </c>
      <c r="F59" s="88">
        <f>SUM(F61:F68)</f>
        <v>120</v>
      </c>
      <c r="G59" s="102"/>
      <c r="H59" s="64">
        <f>F59*G59</f>
        <v>0</v>
      </c>
    </row>
    <row r="60" spans="1:10" ht="15" customHeight="1" x14ac:dyDescent="0.25">
      <c r="A60" s="78"/>
      <c r="B60" s="33" t="s">
        <v>25</v>
      </c>
      <c r="C60" s="33"/>
      <c r="D60" s="33"/>
      <c r="E60" s="34"/>
      <c r="F60" s="32"/>
      <c r="G60" s="89"/>
      <c r="H60" s="63"/>
    </row>
    <row r="61" spans="1:10" ht="15.75" customHeight="1" x14ac:dyDescent="0.25">
      <c r="A61" s="92"/>
      <c r="B61" s="75"/>
      <c r="C61" s="95" t="s">
        <v>43</v>
      </c>
      <c r="D61" s="41"/>
      <c r="E61" s="34" t="s">
        <v>51</v>
      </c>
      <c r="F61" s="85">
        <v>6</v>
      </c>
      <c r="G61" s="102"/>
      <c r="H61" s="67"/>
    </row>
    <row r="62" spans="1:10" ht="15" customHeight="1" x14ac:dyDescent="0.25">
      <c r="A62" s="92"/>
      <c r="B62" s="75"/>
      <c r="C62" s="83" t="s">
        <v>44</v>
      </c>
      <c r="D62" s="41"/>
      <c r="E62" s="34" t="s">
        <v>51</v>
      </c>
      <c r="F62" s="85">
        <v>7</v>
      </c>
      <c r="G62" s="102"/>
      <c r="H62" s="67"/>
    </row>
    <row r="63" spans="1:10" ht="15" customHeight="1" x14ac:dyDescent="0.25">
      <c r="A63" s="92"/>
      <c r="B63" s="75"/>
      <c r="C63" s="83" t="s">
        <v>45</v>
      </c>
      <c r="D63" s="41"/>
      <c r="E63" s="34" t="s">
        <v>51</v>
      </c>
      <c r="F63" s="85">
        <v>48</v>
      </c>
      <c r="G63" s="102"/>
      <c r="H63" s="67"/>
    </row>
    <row r="64" spans="1:10" ht="15" customHeight="1" x14ac:dyDescent="0.25">
      <c r="A64" s="92"/>
      <c r="B64" s="75"/>
      <c r="C64" s="83" t="s">
        <v>46</v>
      </c>
      <c r="D64" s="41"/>
      <c r="E64" s="34" t="s">
        <v>51</v>
      </c>
      <c r="F64" s="85">
        <v>17</v>
      </c>
      <c r="G64" s="102"/>
      <c r="H64" s="67"/>
    </row>
    <row r="65" spans="1:8" ht="15" customHeight="1" x14ac:dyDescent="0.25">
      <c r="A65" s="92"/>
      <c r="B65" s="75"/>
      <c r="C65" s="83" t="s">
        <v>47</v>
      </c>
      <c r="D65" s="41"/>
      <c r="E65" s="34" t="s">
        <v>51</v>
      </c>
      <c r="F65" s="85">
        <v>5</v>
      </c>
      <c r="G65" s="102"/>
      <c r="H65" s="67"/>
    </row>
    <row r="66" spans="1:8" ht="15" customHeight="1" x14ac:dyDescent="0.25">
      <c r="A66" s="92"/>
      <c r="B66" s="75"/>
      <c r="C66" s="83" t="s">
        <v>48</v>
      </c>
      <c r="D66" s="41"/>
      <c r="E66" s="34" t="s">
        <v>51</v>
      </c>
      <c r="F66" s="85">
        <v>28</v>
      </c>
      <c r="G66" s="102"/>
      <c r="H66" s="67"/>
    </row>
    <row r="67" spans="1:8" ht="15" customHeight="1" x14ac:dyDescent="0.25">
      <c r="A67" s="92"/>
      <c r="B67" s="75"/>
      <c r="C67" s="83" t="s">
        <v>49</v>
      </c>
      <c r="D67" s="41"/>
      <c r="E67" s="34" t="s">
        <v>51</v>
      </c>
      <c r="F67" s="85">
        <v>5</v>
      </c>
      <c r="G67" s="102"/>
      <c r="H67" s="67"/>
    </row>
    <row r="68" spans="1:8" ht="15" customHeight="1" x14ac:dyDescent="0.25">
      <c r="A68" s="92"/>
      <c r="B68" s="75"/>
      <c r="C68" s="83" t="s">
        <v>50</v>
      </c>
      <c r="D68" s="41"/>
      <c r="E68" s="34" t="s">
        <v>51</v>
      </c>
      <c r="F68" s="85">
        <v>4</v>
      </c>
      <c r="G68" s="102"/>
      <c r="H68" s="67"/>
    </row>
    <row r="69" spans="1:8" ht="15" customHeight="1" x14ac:dyDescent="0.25">
      <c r="A69" s="43"/>
      <c r="B69" s="139" t="s">
        <v>80</v>
      </c>
      <c r="C69" s="140"/>
      <c r="D69" s="141"/>
      <c r="E69" s="45"/>
      <c r="F69" s="46"/>
      <c r="G69" s="46"/>
      <c r="H69" s="65"/>
    </row>
    <row r="70" spans="1:8" ht="39.75" customHeight="1" x14ac:dyDescent="0.25">
      <c r="A70" s="40">
        <v>1</v>
      </c>
      <c r="B70" s="142" t="s">
        <v>76</v>
      </c>
      <c r="C70" s="143"/>
      <c r="D70" s="144"/>
      <c r="E70" s="44" t="s">
        <v>29</v>
      </c>
      <c r="F70" s="86">
        <v>39.159999999999997</v>
      </c>
      <c r="G70" s="107">
        <f>ROUND((H71+H72)/F70,2)</f>
        <v>3400</v>
      </c>
      <c r="H70" s="66">
        <f>ROUND(G70*F70,2)</f>
        <v>133144</v>
      </c>
    </row>
    <row r="71" spans="1:8" ht="15" customHeight="1" x14ac:dyDescent="0.25">
      <c r="A71" s="42"/>
      <c r="B71" s="41" t="s">
        <v>19</v>
      </c>
      <c r="C71" s="41"/>
      <c r="D71" s="33"/>
      <c r="E71" s="34" t="s">
        <v>29</v>
      </c>
      <c r="F71" s="89">
        <f>F70</f>
        <v>39.159999999999997</v>
      </c>
      <c r="G71" s="102">
        <v>3400</v>
      </c>
      <c r="H71" s="64">
        <f>ROUND(F71*G71,2)</f>
        <v>133144</v>
      </c>
    </row>
    <row r="72" spans="1:8" ht="15" customHeight="1" x14ac:dyDescent="0.25">
      <c r="A72" s="71"/>
      <c r="B72" s="72" t="s">
        <v>25</v>
      </c>
      <c r="C72" s="39"/>
      <c r="D72" s="39"/>
      <c r="E72" s="36"/>
      <c r="F72" s="103"/>
      <c r="G72" s="103"/>
      <c r="H72" s="63">
        <f>SUM(H73:H79)</f>
        <v>0</v>
      </c>
    </row>
    <row r="73" spans="1:8" ht="43.5" customHeight="1" x14ac:dyDescent="0.25">
      <c r="A73" s="78"/>
      <c r="B73" s="33"/>
      <c r="C73" s="77" t="s">
        <v>30</v>
      </c>
      <c r="D73" s="84">
        <v>304</v>
      </c>
      <c r="E73" s="74" t="s">
        <v>51</v>
      </c>
      <c r="F73" s="109"/>
      <c r="G73" s="104"/>
      <c r="H73" s="67"/>
    </row>
    <row r="74" spans="1:8" ht="38.25" customHeight="1" x14ac:dyDescent="0.25">
      <c r="A74" s="78"/>
      <c r="B74" s="33"/>
      <c r="C74" s="77" t="s">
        <v>42</v>
      </c>
      <c r="D74" s="84">
        <v>304</v>
      </c>
      <c r="E74" s="74" t="s">
        <v>51</v>
      </c>
      <c r="F74" s="109"/>
      <c r="G74" s="104"/>
      <c r="H74" s="67"/>
    </row>
    <row r="75" spans="1:8" ht="18" customHeight="1" x14ac:dyDescent="0.25">
      <c r="A75" s="78"/>
      <c r="B75" s="33"/>
      <c r="C75" s="77" t="s">
        <v>82</v>
      </c>
      <c r="D75" s="84">
        <v>0.75</v>
      </c>
      <c r="E75" s="74" t="s">
        <v>51</v>
      </c>
      <c r="F75" s="109"/>
      <c r="G75" s="104"/>
      <c r="H75" s="67"/>
    </row>
    <row r="76" spans="1:8" ht="15" customHeight="1" x14ac:dyDescent="0.25">
      <c r="A76" s="78"/>
      <c r="B76" s="33"/>
      <c r="C76" s="41" t="s">
        <v>32</v>
      </c>
      <c r="D76" s="84">
        <v>0.22</v>
      </c>
      <c r="E76" s="34" t="s">
        <v>29</v>
      </c>
      <c r="F76" s="108"/>
      <c r="G76" s="102"/>
      <c r="H76" s="67"/>
    </row>
    <row r="77" spans="1:8" ht="15" customHeight="1" x14ac:dyDescent="0.25">
      <c r="A77" s="78"/>
      <c r="B77" s="33"/>
      <c r="C77" s="76" t="s">
        <v>33</v>
      </c>
      <c r="D77" s="84">
        <v>0.22</v>
      </c>
      <c r="E77" s="34" t="s">
        <v>29</v>
      </c>
      <c r="F77" s="84"/>
      <c r="G77" s="102"/>
      <c r="H77" s="67"/>
    </row>
    <row r="78" spans="1:8" ht="15" customHeight="1" x14ac:dyDescent="0.25">
      <c r="A78" s="78"/>
      <c r="B78" s="33"/>
      <c r="C78" s="76" t="s">
        <v>36</v>
      </c>
      <c r="D78" s="84">
        <v>0.75</v>
      </c>
      <c r="E78" s="34" t="s">
        <v>28</v>
      </c>
      <c r="F78" s="84"/>
      <c r="G78" s="102"/>
      <c r="H78" s="67"/>
    </row>
    <row r="79" spans="1:8" ht="15" customHeight="1" x14ac:dyDescent="0.25">
      <c r="A79" s="78"/>
      <c r="B79" s="33"/>
      <c r="C79" s="77" t="s">
        <v>37</v>
      </c>
      <c r="D79" s="84">
        <v>2.15</v>
      </c>
      <c r="E79" s="34" t="s">
        <v>28</v>
      </c>
      <c r="F79" s="84"/>
      <c r="G79" s="102"/>
      <c r="H79" s="67"/>
    </row>
    <row r="80" spans="1:8" ht="32.25" customHeight="1" x14ac:dyDescent="0.25">
      <c r="A80" s="40">
        <v>3</v>
      </c>
      <c r="B80" s="142" t="s">
        <v>77</v>
      </c>
      <c r="C80" s="143"/>
      <c r="D80" s="144"/>
      <c r="E80" s="44" t="s">
        <v>29</v>
      </c>
      <c r="F80" s="86">
        <v>12.74</v>
      </c>
      <c r="G80" s="107">
        <f>ROUND((H81+H82)/F80,2)</f>
        <v>5400</v>
      </c>
      <c r="H80" s="66">
        <f>ROUND(G80*F80,2)</f>
        <v>68796</v>
      </c>
    </row>
    <row r="81" spans="1:8" ht="15" customHeight="1" x14ac:dyDescent="0.25">
      <c r="A81" s="42"/>
      <c r="B81" s="41" t="s">
        <v>19</v>
      </c>
      <c r="C81" s="41"/>
      <c r="D81" s="33"/>
      <c r="E81" s="34" t="str">
        <f>E80</f>
        <v>м3</v>
      </c>
      <c r="F81" s="89">
        <f>F80</f>
        <v>12.74</v>
      </c>
      <c r="G81" s="102">
        <v>5400</v>
      </c>
      <c r="H81" s="64">
        <f>ROUND(F81*G81,2)</f>
        <v>68796</v>
      </c>
    </row>
    <row r="82" spans="1:8" ht="15" customHeight="1" x14ac:dyDescent="0.25">
      <c r="A82" s="78"/>
      <c r="B82" s="33" t="s">
        <v>25</v>
      </c>
      <c r="C82" s="33"/>
      <c r="D82" s="33"/>
      <c r="E82" s="34"/>
      <c r="F82" s="84"/>
      <c r="G82" s="89"/>
      <c r="H82" s="63">
        <f>SUM(H83:H87)</f>
        <v>0</v>
      </c>
    </row>
    <row r="83" spans="1:8" ht="36.75" customHeight="1" x14ac:dyDescent="0.25">
      <c r="A83" s="78"/>
      <c r="B83" s="33"/>
      <c r="C83" s="77" t="s">
        <v>42</v>
      </c>
      <c r="D83" s="84">
        <v>304</v>
      </c>
      <c r="E83" s="74" t="s">
        <v>51</v>
      </c>
      <c r="F83" s="84"/>
      <c r="G83" s="104"/>
      <c r="H83" s="67"/>
    </row>
    <row r="84" spans="1:8" ht="16.5" customHeight="1" x14ac:dyDescent="0.25">
      <c r="A84" s="78"/>
      <c r="B84" s="33"/>
      <c r="C84" s="77" t="s">
        <v>82</v>
      </c>
      <c r="D84" s="84">
        <v>0.99</v>
      </c>
      <c r="E84" s="74" t="s">
        <v>51</v>
      </c>
      <c r="F84" s="84"/>
      <c r="G84" s="104"/>
      <c r="H84" s="67"/>
    </row>
    <row r="85" spans="1:8" ht="15" customHeight="1" x14ac:dyDescent="0.25">
      <c r="A85" s="78"/>
      <c r="B85" s="33"/>
      <c r="C85" s="41" t="s">
        <v>78</v>
      </c>
      <c r="D85" s="84">
        <v>0.22</v>
      </c>
      <c r="E85" s="34" t="s">
        <v>29</v>
      </c>
      <c r="F85" s="84"/>
      <c r="G85" s="102"/>
      <c r="H85" s="67"/>
    </row>
    <row r="86" spans="1:8" ht="15" customHeight="1" x14ac:dyDescent="0.25">
      <c r="A86" s="78"/>
      <c r="B86" s="33"/>
      <c r="C86" s="76" t="s">
        <v>33</v>
      </c>
      <c r="D86" s="84">
        <v>0.22</v>
      </c>
      <c r="E86" s="34" t="s">
        <v>29</v>
      </c>
      <c r="F86" s="84"/>
      <c r="G86" s="102"/>
      <c r="H86" s="67"/>
    </row>
    <row r="87" spans="1:8" ht="15" customHeight="1" x14ac:dyDescent="0.25">
      <c r="A87" s="78"/>
      <c r="B87" s="33"/>
      <c r="C87" s="33" t="s">
        <v>37</v>
      </c>
      <c r="D87" s="91">
        <v>2.9</v>
      </c>
      <c r="E87" s="34" t="s">
        <v>28</v>
      </c>
      <c r="F87" s="84"/>
      <c r="G87" s="102"/>
      <c r="H87" s="67"/>
    </row>
    <row r="88" spans="1:8" ht="18.75" customHeight="1" x14ac:dyDescent="0.25">
      <c r="A88" s="43"/>
      <c r="B88" s="139" t="s">
        <v>81</v>
      </c>
      <c r="C88" s="140"/>
      <c r="D88" s="141"/>
      <c r="E88" s="45"/>
      <c r="F88" s="46"/>
      <c r="G88" s="46"/>
      <c r="H88" s="65"/>
    </row>
    <row r="89" spans="1:8" ht="44.25" customHeight="1" x14ac:dyDescent="0.25">
      <c r="A89" s="40">
        <v>1</v>
      </c>
      <c r="B89" s="142" t="s">
        <v>76</v>
      </c>
      <c r="C89" s="143"/>
      <c r="D89" s="144"/>
      <c r="E89" s="44" t="s">
        <v>29</v>
      </c>
      <c r="F89" s="86">
        <v>73.23</v>
      </c>
      <c r="G89" s="31">
        <f>ROUND((H90+H91)/F89,2)</f>
        <v>3400</v>
      </c>
      <c r="H89" s="66">
        <f>ROUND(G89*F89,2)</f>
        <v>248982</v>
      </c>
    </row>
    <row r="90" spans="1:8" ht="15" customHeight="1" x14ac:dyDescent="0.25">
      <c r="A90" s="42"/>
      <c r="B90" s="41" t="s">
        <v>19</v>
      </c>
      <c r="C90" s="41"/>
      <c r="D90" s="33"/>
      <c r="E90" s="34" t="s">
        <v>29</v>
      </c>
      <c r="F90" s="89">
        <f>F89</f>
        <v>73.23</v>
      </c>
      <c r="G90" s="102">
        <v>3400</v>
      </c>
      <c r="H90" s="64">
        <f>ROUND(F90*G90,2)</f>
        <v>248982</v>
      </c>
    </row>
    <row r="91" spans="1:8" ht="15" customHeight="1" x14ac:dyDescent="0.25">
      <c r="A91" s="71"/>
      <c r="B91" s="72" t="s">
        <v>25</v>
      </c>
      <c r="C91" s="39"/>
      <c r="D91" s="39"/>
      <c r="E91" s="36"/>
      <c r="F91" s="73"/>
      <c r="G91" s="103"/>
      <c r="H91" s="63">
        <f>SUM(H92:H98)</f>
        <v>0</v>
      </c>
    </row>
    <row r="92" spans="1:8" ht="37.5" customHeight="1" x14ac:dyDescent="0.25">
      <c r="A92" s="78"/>
      <c r="B92" s="33"/>
      <c r="C92" s="77" t="s">
        <v>30</v>
      </c>
      <c r="D92" s="84">
        <v>304</v>
      </c>
      <c r="E92" s="74" t="s">
        <v>51</v>
      </c>
      <c r="F92" s="84"/>
      <c r="G92" s="104"/>
      <c r="H92" s="67"/>
    </row>
    <row r="93" spans="1:8" ht="37.5" customHeight="1" x14ac:dyDescent="0.25">
      <c r="A93" s="78"/>
      <c r="B93" s="33"/>
      <c r="C93" s="77" t="s">
        <v>42</v>
      </c>
      <c r="D93" s="84">
        <v>304</v>
      </c>
      <c r="E93" s="74" t="s">
        <v>51</v>
      </c>
      <c r="F93" s="84"/>
      <c r="G93" s="104"/>
      <c r="H93" s="67"/>
    </row>
    <row r="94" spans="1:8" ht="19.5" customHeight="1" x14ac:dyDescent="0.25">
      <c r="A94" s="78"/>
      <c r="B94" s="33"/>
      <c r="C94" s="77" t="s">
        <v>82</v>
      </c>
      <c r="D94" s="84">
        <v>0.76</v>
      </c>
      <c r="E94" s="74" t="s">
        <v>51</v>
      </c>
      <c r="F94" s="84"/>
      <c r="G94" s="104"/>
      <c r="H94" s="67"/>
    </row>
    <row r="95" spans="1:8" ht="15" customHeight="1" x14ac:dyDescent="0.25">
      <c r="A95" s="78"/>
      <c r="B95" s="33"/>
      <c r="C95" s="41" t="s">
        <v>32</v>
      </c>
      <c r="D95" s="84">
        <v>0.22</v>
      </c>
      <c r="E95" s="34" t="s">
        <v>29</v>
      </c>
      <c r="F95" s="84"/>
      <c r="G95" s="104"/>
      <c r="H95" s="67"/>
    </row>
    <row r="96" spans="1:8" ht="15" customHeight="1" x14ac:dyDescent="0.25">
      <c r="A96" s="78"/>
      <c r="B96" s="33"/>
      <c r="C96" s="76" t="s">
        <v>33</v>
      </c>
      <c r="D96" s="84">
        <v>0.22</v>
      </c>
      <c r="E96" s="34" t="s">
        <v>29</v>
      </c>
      <c r="F96" s="84"/>
      <c r="G96" s="102"/>
      <c r="H96" s="67"/>
    </row>
    <row r="97" spans="1:12" ht="15" customHeight="1" x14ac:dyDescent="0.25">
      <c r="A97" s="78"/>
      <c r="B97" s="33"/>
      <c r="C97" s="76" t="s">
        <v>36</v>
      </c>
      <c r="D97" s="84">
        <v>0.75</v>
      </c>
      <c r="E97" s="34" t="s">
        <v>28</v>
      </c>
      <c r="F97" s="84"/>
      <c r="G97" s="102"/>
      <c r="H97" s="67"/>
    </row>
    <row r="98" spans="1:12" ht="15" customHeight="1" x14ac:dyDescent="0.25">
      <c r="A98" s="78"/>
      <c r="B98" s="33"/>
      <c r="C98" s="77" t="s">
        <v>37</v>
      </c>
      <c r="D98" s="84">
        <v>2.15</v>
      </c>
      <c r="E98" s="34" t="s">
        <v>28</v>
      </c>
      <c r="F98" s="84"/>
      <c r="G98" s="102"/>
      <c r="H98" s="67"/>
    </row>
    <row r="99" spans="1:12" ht="30.75" customHeight="1" x14ac:dyDescent="0.25">
      <c r="A99" s="40">
        <v>3</v>
      </c>
      <c r="B99" s="142" t="s">
        <v>77</v>
      </c>
      <c r="C99" s="143"/>
      <c r="D99" s="144"/>
      <c r="E99" s="44" t="s">
        <v>29</v>
      </c>
      <c r="F99" s="86">
        <v>20.23</v>
      </c>
      <c r="G99" s="107">
        <f>ROUND((H100+H101)/F99,2)</f>
        <v>5400</v>
      </c>
      <c r="H99" s="66">
        <f>ROUND(G99*F99,2)</f>
        <v>109242</v>
      </c>
    </row>
    <row r="100" spans="1:12" ht="15" customHeight="1" x14ac:dyDescent="0.25">
      <c r="A100" s="42"/>
      <c r="B100" s="41" t="s">
        <v>19</v>
      </c>
      <c r="C100" s="41"/>
      <c r="D100" s="33"/>
      <c r="E100" s="34" t="str">
        <f>E99</f>
        <v>м3</v>
      </c>
      <c r="F100" s="89">
        <f>F99</f>
        <v>20.23</v>
      </c>
      <c r="G100" s="102">
        <v>5400</v>
      </c>
      <c r="H100" s="64">
        <f>ROUND(F100*G100,2)</f>
        <v>109242</v>
      </c>
    </row>
    <row r="101" spans="1:12" ht="15" customHeight="1" x14ac:dyDescent="0.25">
      <c r="A101" s="78"/>
      <c r="B101" s="33" t="s">
        <v>25</v>
      </c>
      <c r="C101" s="33"/>
      <c r="D101" s="33"/>
      <c r="E101" s="34"/>
      <c r="F101" s="84"/>
      <c r="G101" s="89"/>
      <c r="H101" s="63"/>
    </row>
    <row r="102" spans="1:12" ht="41.25" customHeight="1" x14ac:dyDescent="0.25">
      <c r="A102" s="78"/>
      <c r="B102" s="33"/>
      <c r="C102" s="77" t="s">
        <v>42</v>
      </c>
      <c r="D102" s="84">
        <v>304</v>
      </c>
      <c r="E102" s="74" t="s">
        <v>51</v>
      </c>
      <c r="F102" s="84"/>
      <c r="G102" s="104"/>
      <c r="H102" s="67"/>
    </row>
    <row r="103" spans="1:12" ht="18.75" customHeight="1" x14ac:dyDescent="0.25">
      <c r="A103" s="78"/>
      <c r="B103" s="33"/>
      <c r="C103" s="77" t="s">
        <v>82</v>
      </c>
      <c r="D103" s="84">
        <v>0.99</v>
      </c>
      <c r="E103" s="74" t="s">
        <v>51</v>
      </c>
      <c r="F103" s="84"/>
      <c r="G103" s="104"/>
      <c r="H103" s="67"/>
    </row>
    <row r="104" spans="1:12" ht="15" customHeight="1" x14ac:dyDescent="0.25">
      <c r="A104" s="78"/>
      <c r="B104" s="33"/>
      <c r="C104" s="41" t="s">
        <v>32</v>
      </c>
      <c r="D104" s="84">
        <v>0.22</v>
      </c>
      <c r="E104" s="34" t="s">
        <v>29</v>
      </c>
      <c r="F104" s="84"/>
      <c r="G104" s="104"/>
      <c r="H104" s="67"/>
    </row>
    <row r="105" spans="1:12" ht="15" customHeight="1" x14ac:dyDescent="0.25">
      <c r="A105" s="78"/>
      <c r="B105" s="33"/>
      <c r="C105" s="76" t="s">
        <v>33</v>
      </c>
      <c r="D105" s="84">
        <v>0.22</v>
      </c>
      <c r="E105" s="34" t="s">
        <v>29</v>
      </c>
      <c r="F105" s="84"/>
      <c r="G105" s="102"/>
      <c r="H105" s="67"/>
    </row>
    <row r="106" spans="1:12" ht="15" customHeight="1" x14ac:dyDescent="0.25">
      <c r="A106" s="78"/>
      <c r="B106" s="33"/>
      <c r="C106" s="33" t="s">
        <v>37</v>
      </c>
      <c r="D106" s="91">
        <v>2.9</v>
      </c>
      <c r="E106" s="34" t="s">
        <v>28</v>
      </c>
      <c r="F106" s="84"/>
      <c r="G106" s="102"/>
      <c r="H106" s="67"/>
    </row>
    <row r="107" spans="1:12" s="20" customFormat="1" ht="15.75" x14ac:dyDescent="0.25">
      <c r="A107" s="28"/>
      <c r="B107" s="29" t="s">
        <v>57</v>
      </c>
      <c r="C107" s="30"/>
      <c r="D107" s="30"/>
      <c r="E107" s="30"/>
      <c r="F107" s="30"/>
      <c r="G107" s="35"/>
      <c r="H107" s="68">
        <f>H16</f>
        <v>3018574</v>
      </c>
      <c r="I107" s="18"/>
      <c r="J107" s="19"/>
      <c r="K107" s="19"/>
      <c r="L107" s="19"/>
    </row>
    <row r="108" spans="1:12" s="20" customFormat="1" ht="15.75" x14ac:dyDescent="0.25">
      <c r="A108" s="23"/>
      <c r="B108" s="24" t="s">
        <v>23</v>
      </c>
      <c r="C108" s="25"/>
      <c r="D108" s="25"/>
      <c r="E108" s="25"/>
      <c r="F108" s="25"/>
      <c r="G108" s="26"/>
      <c r="H108" s="69">
        <f>H17</f>
        <v>3018574</v>
      </c>
      <c r="I108" s="18"/>
      <c r="J108" s="19"/>
      <c r="K108" s="19"/>
      <c r="L108" s="19"/>
    </row>
    <row r="109" spans="1:12" s="20" customFormat="1" ht="15.75" x14ac:dyDescent="0.25">
      <c r="A109" s="52"/>
      <c r="B109" s="53" t="s">
        <v>24</v>
      </c>
      <c r="C109" s="54"/>
      <c r="D109" s="54"/>
      <c r="E109" s="54"/>
      <c r="F109" s="54"/>
      <c r="G109" s="55"/>
      <c r="H109" s="70">
        <f>H18</f>
        <v>0</v>
      </c>
      <c r="I109" s="18"/>
      <c r="J109" s="19"/>
      <c r="K109" s="19"/>
      <c r="L109" s="19"/>
    </row>
    <row r="110" spans="1:12" s="20" customFormat="1" ht="15.75" x14ac:dyDescent="0.25">
      <c r="A110" s="145"/>
      <c r="B110" s="145"/>
      <c r="C110" s="145"/>
      <c r="D110" s="145"/>
      <c r="E110" s="145"/>
      <c r="F110" s="145"/>
      <c r="G110" s="145"/>
      <c r="H110" s="145"/>
      <c r="I110" s="18"/>
      <c r="J110" s="19"/>
      <c r="K110" s="19"/>
      <c r="L110" s="19"/>
    </row>
    <row r="111" spans="1:12" s="20" customFormat="1" ht="15.75" x14ac:dyDescent="0.25">
      <c r="A111" s="60"/>
      <c r="B111" s="106" t="s">
        <v>64</v>
      </c>
      <c r="C111" s="60"/>
      <c r="D111" s="60"/>
      <c r="E111" s="60"/>
      <c r="F111" s="60"/>
      <c r="G111" s="60"/>
      <c r="H111" s="60"/>
      <c r="I111" s="18"/>
      <c r="J111" s="19"/>
      <c r="K111" s="19"/>
      <c r="L111" s="19"/>
    </row>
    <row r="112" spans="1:12" s="20" customFormat="1" ht="18" customHeight="1" x14ac:dyDescent="0.25">
      <c r="A112" s="60"/>
      <c r="B112" s="147" t="s">
        <v>65</v>
      </c>
      <c r="C112" s="147"/>
      <c r="D112" s="147"/>
      <c r="E112" s="147"/>
      <c r="F112" s="147"/>
      <c r="G112" s="147"/>
      <c r="H112" s="147"/>
      <c r="I112" s="18"/>
      <c r="J112" s="19"/>
      <c r="K112" s="19"/>
      <c r="L112" s="19"/>
    </row>
    <row r="113" spans="1:12" s="20" customFormat="1" ht="28.5" customHeight="1" x14ac:dyDescent="0.25">
      <c r="A113" s="60"/>
      <c r="B113" s="146" t="s">
        <v>66</v>
      </c>
      <c r="C113" s="146"/>
      <c r="D113" s="146"/>
      <c r="E113" s="146"/>
      <c r="F113" s="146"/>
      <c r="G113" s="146"/>
      <c r="H113" s="146"/>
      <c r="I113" s="18"/>
      <c r="J113" s="19"/>
      <c r="K113" s="19"/>
      <c r="L113" s="19"/>
    </row>
    <row r="114" spans="1:12" s="20" customFormat="1" ht="19.5" customHeight="1" x14ac:dyDescent="0.25">
      <c r="A114" s="60"/>
      <c r="B114" s="147" t="s">
        <v>67</v>
      </c>
      <c r="C114" s="147"/>
      <c r="D114" s="147"/>
      <c r="E114" s="147"/>
      <c r="F114" s="147"/>
      <c r="G114" s="147"/>
      <c r="H114" s="147"/>
      <c r="I114" s="18"/>
      <c r="J114" s="19"/>
      <c r="K114" s="19"/>
      <c r="L114" s="19"/>
    </row>
    <row r="115" spans="1:12" s="20" customFormat="1" ht="43.5" customHeight="1" x14ac:dyDescent="0.25">
      <c r="A115" s="60"/>
      <c r="B115" s="146" t="s">
        <v>68</v>
      </c>
      <c r="C115" s="146"/>
      <c r="D115" s="146"/>
      <c r="E115" s="146"/>
      <c r="F115" s="146"/>
      <c r="G115" s="146"/>
      <c r="H115" s="146"/>
      <c r="I115" s="18"/>
      <c r="J115" s="19"/>
      <c r="K115" s="19"/>
      <c r="L115" s="19"/>
    </row>
    <row r="116" spans="1:12" s="20" customFormat="1" ht="39.75" customHeight="1" x14ac:dyDescent="0.25">
      <c r="A116" s="60"/>
      <c r="B116" s="146" t="s">
        <v>69</v>
      </c>
      <c r="C116" s="146"/>
      <c r="D116" s="146"/>
      <c r="E116" s="146"/>
      <c r="F116" s="146"/>
      <c r="G116" s="146"/>
      <c r="H116" s="146"/>
      <c r="I116" s="18"/>
      <c r="J116" s="19"/>
      <c r="K116" s="19"/>
      <c r="L116" s="19"/>
    </row>
    <row r="117" spans="1:12" s="20" customFormat="1" ht="29.25" customHeight="1" x14ac:dyDescent="0.25">
      <c r="A117" s="60"/>
      <c r="B117" s="146" t="s">
        <v>70</v>
      </c>
      <c r="C117" s="146"/>
      <c r="D117" s="146"/>
      <c r="E117" s="146"/>
      <c r="F117" s="146"/>
      <c r="G117" s="146"/>
      <c r="H117" s="146"/>
      <c r="I117" s="18"/>
      <c r="J117" s="19"/>
      <c r="K117" s="19"/>
      <c r="L117" s="19"/>
    </row>
    <row r="118" spans="1:12" s="20" customFormat="1" ht="15.75" x14ac:dyDescent="0.25">
      <c r="A118" s="60"/>
      <c r="B118" s="60"/>
      <c r="C118" s="60"/>
      <c r="D118" s="60"/>
      <c r="E118" s="60"/>
      <c r="F118" s="60"/>
      <c r="G118" s="60"/>
      <c r="H118" s="60"/>
      <c r="I118" s="18"/>
      <c r="J118" s="19"/>
      <c r="K118" s="19"/>
      <c r="L118" s="19"/>
    </row>
    <row r="119" spans="1:12" s="20" customFormat="1" ht="15.75" x14ac:dyDescent="0.25">
      <c r="A119" s="60"/>
      <c r="B119" s="60"/>
      <c r="C119" s="60"/>
      <c r="D119" s="60"/>
      <c r="E119" s="60"/>
      <c r="F119" s="60"/>
      <c r="G119" s="60"/>
      <c r="H119" s="60"/>
      <c r="I119" s="18"/>
      <c r="J119" s="19"/>
      <c r="K119" s="19"/>
      <c r="L119" s="19"/>
    </row>
    <row r="120" spans="1:12" s="20" customFormat="1" ht="15.75" x14ac:dyDescent="0.25">
      <c r="A120" s="60"/>
      <c r="B120" s="60"/>
      <c r="C120" s="60"/>
      <c r="D120" s="60"/>
      <c r="E120" s="60"/>
      <c r="F120" s="60"/>
      <c r="G120" s="60"/>
      <c r="H120" s="60"/>
      <c r="I120" s="18"/>
      <c r="J120" s="19"/>
      <c r="K120" s="19"/>
      <c r="L120" s="19"/>
    </row>
    <row r="121" spans="1:12" s="20" customFormat="1" ht="15.75" x14ac:dyDescent="0.25">
      <c r="A121" s="60"/>
      <c r="B121" s="60"/>
      <c r="C121" s="60"/>
      <c r="D121" s="61" t="s">
        <v>27</v>
      </c>
      <c r="E121" s="60"/>
      <c r="F121" s="60"/>
      <c r="G121" s="60"/>
      <c r="H121" s="60"/>
      <c r="I121" s="18"/>
      <c r="J121" s="19"/>
      <c r="K121" s="19"/>
      <c r="L121" s="19"/>
    </row>
    <row r="122" spans="1:12" ht="26.25" customHeight="1" x14ac:dyDescent="0.25">
      <c r="A122" s="79"/>
      <c r="B122" s="79"/>
      <c r="C122" s="79"/>
      <c r="D122" s="80" t="s">
        <v>31</v>
      </c>
      <c r="E122" s="81" t="s">
        <v>21</v>
      </c>
      <c r="F122" s="82"/>
      <c r="G122" s="82"/>
      <c r="H122" s="79"/>
    </row>
    <row r="123" spans="1:12" ht="27.75" customHeight="1" x14ac:dyDescent="0.25">
      <c r="A123" s="79"/>
      <c r="B123" s="79"/>
      <c r="C123" s="79"/>
      <c r="D123" s="80" t="s">
        <v>26</v>
      </c>
      <c r="E123" s="81" t="s">
        <v>21</v>
      </c>
      <c r="F123" s="82"/>
      <c r="G123" s="82"/>
      <c r="H123" s="79"/>
    </row>
    <row r="124" spans="1:12" ht="30.75" customHeight="1" x14ac:dyDescent="0.25">
      <c r="A124" s="79"/>
      <c r="B124" s="79"/>
      <c r="C124" s="79"/>
      <c r="D124" s="80" t="s">
        <v>20</v>
      </c>
      <c r="E124" s="81" t="s">
        <v>21</v>
      </c>
      <c r="F124" s="82"/>
      <c r="G124" s="82"/>
      <c r="H124" s="79"/>
    </row>
  </sheetData>
  <mergeCells count="23">
    <mergeCell ref="B19:D19"/>
    <mergeCell ref="B20:D20"/>
    <mergeCell ref="B33:D33"/>
    <mergeCell ref="B47:D47"/>
    <mergeCell ref="B58:D58"/>
    <mergeCell ref="A2:H2"/>
    <mergeCell ref="A3:H3"/>
    <mergeCell ref="C5:H5"/>
    <mergeCell ref="G10:H10"/>
    <mergeCell ref="B15:C15"/>
    <mergeCell ref="B117:H117"/>
    <mergeCell ref="B112:H112"/>
    <mergeCell ref="B113:H113"/>
    <mergeCell ref="B114:H114"/>
    <mergeCell ref="B115:H115"/>
    <mergeCell ref="B116:H116"/>
    <mergeCell ref="B88:D88"/>
    <mergeCell ref="B89:D89"/>
    <mergeCell ref="B99:D99"/>
    <mergeCell ref="A110:H110"/>
    <mergeCell ref="B69:D69"/>
    <mergeCell ref="B70:D70"/>
    <mergeCell ref="B80:D80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36"/>
  <sheetViews>
    <sheetView tabSelected="1" view="pageBreakPreview" topLeftCell="A94" zoomScale="70" zoomScaleNormal="70" zoomScaleSheetLayoutView="70" workbookViewId="0">
      <selection activeCell="E133" sqref="E133"/>
    </sheetView>
  </sheetViews>
  <sheetFormatPr defaultRowHeight="15" x14ac:dyDescent="0.25"/>
  <cols>
    <col min="1" max="1" width="7.42578125" style="105" customWidth="1"/>
    <col min="2" max="2" width="13.28515625" style="105" customWidth="1"/>
    <col min="3" max="3" width="48.28515625" style="105" customWidth="1"/>
    <col min="4" max="4" width="13.140625" style="105" customWidth="1"/>
    <col min="5" max="5" width="9.7109375" style="105" customWidth="1"/>
    <col min="6" max="6" width="18.5703125" style="105" customWidth="1"/>
    <col min="7" max="7" width="16" style="105" customWidth="1"/>
    <col min="8" max="8" width="21.140625" style="105" customWidth="1"/>
  </cols>
  <sheetData>
    <row r="2" spans="1:8" x14ac:dyDescent="0.25">
      <c r="A2" s="148" t="s">
        <v>87</v>
      </c>
      <c r="B2" s="149"/>
      <c r="C2" s="149"/>
      <c r="D2" s="149"/>
      <c r="E2" s="149"/>
      <c r="F2" s="149"/>
      <c r="G2" s="149"/>
      <c r="H2" s="149"/>
    </row>
    <row r="3" spans="1:8" x14ac:dyDescent="0.25">
      <c r="A3" s="150" t="s">
        <v>86</v>
      </c>
      <c r="B3" s="150"/>
      <c r="C3" s="150"/>
      <c r="D3" s="150"/>
      <c r="E3" s="150"/>
      <c r="F3" s="150"/>
      <c r="G3" s="150"/>
      <c r="H3" s="150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3" t="s">
        <v>0</v>
      </c>
      <c r="C5" s="151" t="s">
        <v>85</v>
      </c>
      <c r="D5" s="151"/>
      <c r="E5" s="151"/>
      <c r="F5" s="151"/>
      <c r="G5" s="151"/>
      <c r="H5" s="151"/>
    </row>
    <row r="6" spans="1:8" x14ac:dyDescent="0.25">
      <c r="A6" s="2"/>
      <c r="B6" s="2"/>
      <c r="C6" s="2"/>
      <c r="D6" s="2"/>
      <c r="E6" s="2"/>
      <c r="F6" s="3" t="s">
        <v>1</v>
      </c>
      <c r="G6" s="13" t="s">
        <v>2</v>
      </c>
      <c r="H6" s="5">
        <f>H16</f>
        <v>0</v>
      </c>
    </row>
    <row r="7" spans="1:8" x14ac:dyDescent="0.25">
      <c r="A7" s="2"/>
      <c r="B7" s="2"/>
      <c r="C7" s="2"/>
      <c r="D7" s="2"/>
      <c r="E7" s="2"/>
      <c r="F7" s="6" t="s">
        <v>3</v>
      </c>
      <c r="G7" s="121">
        <v>0</v>
      </c>
      <c r="H7" s="5"/>
    </row>
    <row r="8" spans="1:8" x14ac:dyDescent="0.25">
      <c r="A8" s="2"/>
      <c r="B8" s="2"/>
      <c r="C8" s="2"/>
      <c r="D8" s="2"/>
      <c r="E8" s="2"/>
      <c r="F8" s="6" t="s">
        <v>4</v>
      </c>
      <c r="G8" s="8" t="s">
        <v>111</v>
      </c>
      <c r="H8" s="2"/>
    </row>
    <row r="9" spans="1:8" x14ac:dyDescent="0.25">
      <c r="A9" s="2"/>
      <c r="B9" s="2"/>
      <c r="C9" s="2"/>
      <c r="D9" s="2"/>
      <c r="E9" s="2"/>
      <c r="F9" s="9" t="s">
        <v>5</v>
      </c>
      <c r="G9" s="10" t="s">
        <v>112</v>
      </c>
      <c r="H9" s="2"/>
    </row>
    <row r="10" spans="1:8" x14ac:dyDescent="0.25">
      <c r="A10" s="2"/>
      <c r="B10" s="2"/>
      <c r="C10" s="2"/>
      <c r="D10" s="2"/>
      <c r="E10" s="2"/>
      <c r="F10" s="9" t="s">
        <v>6</v>
      </c>
      <c r="G10" s="161" t="s">
        <v>99</v>
      </c>
      <c r="H10" s="161"/>
    </row>
    <row r="11" spans="1:8" x14ac:dyDescent="0.25">
      <c r="A11" s="2"/>
      <c r="B11" s="2"/>
      <c r="C11" s="2"/>
      <c r="D11" s="2"/>
      <c r="E11" s="11"/>
      <c r="F11" s="9" t="s">
        <v>7</v>
      </c>
      <c r="G11" s="12" t="s">
        <v>8</v>
      </c>
      <c r="H11" s="13"/>
    </row>
    <row r="12" spans="1:8" x14ac:dyDescent="0.25">
      <c r="A12" s="2"/>
      <c r="B12" s="2"/>
      <c r="C12" s="2"/>
      <c r="D12" s="2"/>
      <c r="E12" s="11"/>
      <c r="F12" s="9" t="s">
        <v>9</v>
      </c>
      <c r="G12" s="12" t="s">
        <v>119</v>
      </c>
      <c r="H12" s="13"/>
    </row>
    <row r="13" spans="1:8" x14ac:dyDescent="0.25">
      <c r="A13" s="2"/>
      <c r="B13" s="2"/>
      <c r="C13" s="2"/>
      <c r="D13" s="2"/>
      <c r="E13" s="11"/>
      <c r="F13" s="99" t="s">
        <v>10</v>
      </c>
      <c r="G13" s="14" t="s">
        <v>91</v>
      </c>
      <c r="H13" s="120">
        <f>H6/13564</f>
        <v>0</v>
      </c>
    </row>
    <row r="14" spans="1:8" x14ac:dyDescent="0.25">
      <c r="A14" s="2"/>
      <c r="B14" s="2"/>
      <c r="C14" s="2"/>
      <c r="D14" s="2"/>
      <c r="E14" s="11"/>
      <c r="F14" s="99"/>
      <c r="G14" s="14"/>
      <c r="H14" s="2"/>
    </row>
    <row r="15" spans="1:8" ht="25.5" x14ac:dyDescent="0.25">
      <c r="A15" s="15" t="s">
        <v>11</v>
      </c>
      <c r="B15" s="153" t="s">
        <v>117</v>
      </c>
      <c r="C15" s="154"/>
      <c r="D15" s="16" t="s">
        <v>13</v>
      </c>
      <c r="E15" s="16" t="s">
        <v>14</v>
      </c>
      <c r="F15" s="16" t="s">
        <v>15</v>
      </c>
      <c r="G15" s="16" t="s">
        <v>16</v>
      </c>
      <c r="H15" s="17" t="s">
        <v>17</v>
      </c>
    </row>
    <row r="16" spans="1:8" x14ac:dyDescent="0.25">
      <c r="A16" s="48"/>
      <c r="B16" s="59"/>
      <c r="C16" s="21"/>
      <c r="D16" s="56"/>
      <c r="E16" s="22"/>
      <c r="F16" s="57"/>
      <c r="G16" s="58"/>
      <c r="H16" s="62">
        <f>H17+H18</f>
        <v>0</v>
      </c>
    </row>
    <row r="17" spans="1:12" x14ac:dyDescent="0.25">
      <c r="A17" s="100"/>
      <c r="B17" s="38" t="s">
        <v>18</v>
      </c>
      <c r="C17" s="33"/>
      <c r="D17" s="37"/>
      <c r="E17" s="34"/>
      <c r="F17" s="27"/>
      <c r="G17" s="49"/>
      <c r="H17" s="63">
        <f>H21+H33+H42+H50+H60+H72+H84+H93+H101+H111</f>
        <v>0</v>
      </c>
    </row>
    <row r="18" spans="1:12" x14ac:dyDescent="0.25">
      <c r="A18" s="101"/>
      <c r="B18" s="38" t="s">
        <v>22</v>
      </c>
      <c r="C18" s="41"/>
      <c r="D18" s="47"/>
      <c r="E18" s="49"/>
      <c r="F18" s="32"/>
      <c r="G18" s="51"/>
      <c r="H18" s="64">
        <f>H22+H34+H43+H51+H61+H73+H85+H94+H102+H112</f>
        <v>0</v>
      </c>
    </row>
    <row r="19" spans="1:12" x14ac:dyDescent="0.25">
      <c r="A19" s="43"/>
      <c r="B19" s="139" t="s">
        <v>90</v>
      </c>
      <c r="C19" s="140"/>
      <c r="D19" s="141"/>
      <c r="E19" s="45"/>
      <c r="F19" s="46"/>
      <c r="G19" s="46"/>
      <c r="H19" s="65"/>
    </row>
    <row r="20" spans="1:12" ht="28.5" customHeight="1" x14ac:dyDescent="0.25">
      <c r="A20" s="40">
        <v>1</v>
      </c>
      <c r="B20" s="155" t="s">
        <v>97</v>
      </c>
      <c r="C20" s="157"/>
      <c r="D20" s="137"/>
      <c r="E20" s="44" t="s">
        <v>29</v>
      </c>
      <c r="F20" s="86">
        <f>768.39+54.8</f>
        <v>823.18999999999994</v>
      </c>
      <c r="G20" s="107">
        <f>ROUND((H21+H22)/F20,2)</f>
        <v>0</v>
      </c>
      <c r="H20" s="66">
        <f>ROUND(G20*F20,2)</f>
        <v>0</v>
      </c>
    </row>
    <row r="21" spans="1:12" x14ac:dyDescent="0.25">
      <c r="A21" s="42"/>
      <c r="B21" s="41" t="s">
        <v>19</v>
      </c>
      <c r="C21" s="41"/>
      <c r="D21" s="33"/>
      <c r="E21" s="34" t="s">
        <v>29</v>
      </c>
      <c r="F21" s="89">
        <f>F20</f>
        <v>823.18999999999994</v>
      </c>
      <c r="G21" s="102"/>
      <c r="H21" s="64">
        <f>ROUND(F21*G21,2)</f>
        <v>0</v>
      </c>
    </row>
    <row r="22" spans="1:12" x14ac:dyDescent="0.25">
      <c r="A22" s="71"/>
      <c r="B22" s="72" t="s">
        <v>25</v>
      </c>
      <c r="C22" s="39"/>
      <c r="D22" s="39"/>
      <c r="E22" s="36"/>
      <c r="F22" s="103"/>
      <c r="G22" s="103"/>
      <c r="H22" s="63">
        <f>SUM(H25:H31)</f>
        <v>0</v>
      </c>
    </row>
    <row r="23" spans="1:12" ht="25.5" x14ac:dyDescent="0.25">
      <c r="A23" s="123"/>
      <c r="B23" s="72"/>
      <c r="C23" s="77" t="s">
        <v>114</v>
      </c>
      <c r="D23" s="130">
        <v>308</v>
      </c>
      <c r="E23" s="36" t="s">
        <v>51</v>
      </c>
      <c r="F23" s="103">
        <f>D23*F21</f>
        <v>253542.52</v>
      </c>
      <c r="G23" s="102"/>
      <c r="H23" s="67">
        <f t="shared" ref="H23:H31" si="0">G23*F23</f>
        <v>0</v>
      </c>
    </row>
    <row r="24" spans="1:12" x14ac:dyDescent="0.25">
      <c r="A24" s="123"/>
      <c r="B24" s="72"/>
      <c r="C24" s="41" t="s">
        <v>32</v>
      </c>
      <c r="D24" s="130">
        <v>0.25</v>
      </c>
      <c r="E24" s="36" t="s">
        <v>29</v>
      </c>
      <c r="F24" s="103">
        <f>D24*F21</f>
        <v>205.79749999999999</v>
      </c>
      <c r="G24" s="102"/>
      <c r="H24" s="67">
        <f t="shared" si="0"/>
        <v>0</v>
      </c>
    </row>
    <row r="25" spans="1:12" x14ac:dyDescent="0.25">
      <c r="A25" s="78"/>
      <c r="B25" s="33"/>
      <c r="C25" s="76" t="s">
        <v>36</v>
      </c>
      <c r="D25" s="84">
        <v>2.1</v>
      </c>
      <c r="E25" s="34" t="s">
        <v>28</v>
      </c>
      <c r="F25" s="84">
        <f>D25*F21</f>
        <v>1728.6989999999998</v>
      </c>
      <c r="G25" s="102"/>
      <c r="H25" s="67">
        <f t="shared" si="0"/>
        <v>0</v>
      </c>
    </row>
    <row r="26" spans="1:12" x14ac:dyDescent="0.25">
      <c r="A26" s="78"/>
      <c r="B26" s="33"/>
      <c r="C26" s="33" t="s">
        <v>93</v>
      </c>
      <c r="D26" s="90">
        <v>2.58</v>
      </c>
      <c r="E26" s="34" t="s">
        <v>54</v>
      </c>
      <c r="F26" s="84">
        <f>D26*F21</f>
        <v>2123.8301999999999</v>
      </c>
      <c r="G26" s="102"/>
      <c r="H26" s="67">
        <f t="shared" si="0"/>
        <v>0</v>
      </c>
    </row>
    <row r="27" spans="1:12" x14ac:dyDescent="0.25">
      <c r="A27" s="78"/>
      <c r="B27" s="33"/>
      <c r="C27" s="33" t="s">
        <v>58</v>
      </c>
      <c r="D27" s="90">
        <v>0.34</v>
      </c>
      <c r="E27" s="34" t="s">
        <v>52</v>
      </c>
      <c r="F27" s="84">
        <f>ROUNDUP(D27*F21,0)</f>
        <v>280</v>
      </c>
      <c r="G27" s="102"/>
      <c r="H27" s="67">
        <f t="shared" si="0"/>
        <v>0</v>
      </c>
    </row>
    <row r="28" spans="1:12" x14ac:dyDescent="0.25">
      <c r="A28" s="78"/>
      <c r="B28" s="33"/>
      <c r="C28" s="76" t="s">
        <v>34</v>
      </c>
      <c r="D28" s="90">
        <v>0.99</v>
      </c>
      <c r="E28" s="34" t="s">
        <v>53</v>
      </c>
      <c r="F28" s="84">
        <f>D28*F21</f>
        <v>814.95809999999994</v>
      </c>
      <c r="G28" s="102"/>
      <c r="H28" s="67">
        <f t="shared" si="0"/>
        <v>0</v>
      </c>
    </row>
    <row r="29" spans="1:12" x14ac:dyDescent="0.25">
      <c r="A29" s="78"/>
      <c r="B29" s="33"/>
      <c r="C29" s="76" t="s">
        <v>95</v>
      </c>
      <c r="D29" s="90">
        <v>1.73</v>
      </c>
      <c r="E29" s="34" t="s">
        <v>53</v>
      </c>
      <c r="F29" s="84">
        <f>D29*F21</f>
        <v>1424.1187</v>
      </c>
      <c r="G29" s="102"/>
      <c r="H29" s="67">
        <f t="shared" si="0"/>
        <v>0</v>
      </c>
    </row>
    <row r="30" spans="1:12" x14ac:dyDescent="0.25">
      <c r="A30" s="78"/>
      <c r="B30" s="33"/>
      <c r="C30" s="76" t="s">
        <v>88</v>
      </c>
      <c r="D30" s="90">
        <v>1.85</v>
      </c>
      <c r="E30" s="34" t="s">
        <v>53</v>
      </c>
      <c r="F30" s="84">
        <f>D30*F21</f>
        <v>1522.9014999999999</v>
      </c>
      <c r="G30" s="102"/>
      <c r="H30" s="67">
        <f t="shared" si="0"/>
        <v>0</v>
      </c>
      <c r="L30" s="125"/>
    </row>
    <row r="31" spans="1:12" x14ac:dyDescent="0.25">
      <c r="A31" s="78"/>
      <c r="B31" s="33"/>
      <c r="C31" s="33" t="s">
        <v>113</v>
      </c>
      <c r="D31" s="84">
        <v>0.96099999999999997</v>
      </c>
      <c r="E31" s="34" t="s">
        <v>51</v>
      </c>
      <c r="F31" s="84">
        <f>ROUNDUP(D31*F21,0)</f>
        <v>792</v>
      </c>
      <c r="G31" s="102"/>
      <c r="H31" s="67">
        <f t="shared" si="0"/>
        <v>0</v>
      </c>
    </row>
    <row r="32" spans="1:12" ht="40.5" customHeight="1" x14ac:dyDescent="0.25">
      <c r="A32" s="114">
        <v>2</v>
      </c>
      <c r="B32" s="155" t="s">
        <v>98</v>
      </c>
      <c r="C32" s="156"/>
      <c r="D32" s="124"/>
      <c r="E32" s="115" t="s">
        <v>28</v>
      </c>
      <c r="F32" s="118">
        <f>448.08/0.088/2</f>
        <v>2545.909090909091</v>
      </c>
      <c r="G32" s="107">
        <f>ROUND((H33+H34)/F32,2)</f>
        <v>0</v>
      </c>
      <c r="H32" s="66">
        <f>ROUND(G32*F32,2)</f>
        <v>0</v>
      </c>
    </row>
    <row r="33" spans="1:8" x14ac:dyDescent="0.25">
      <c r="A33" s="92"/>
      <c r="B33" s="75" t="s">
        <v>19</v>
      </c>
      <c r="C33" s="116"/>
      <c r="D33" s="41"/>
      <c r="E33" s="113" t="s">
        <v>28</v>
      </c>
      <c r="F33" s="119">
        <f>F32</f>
        <v>2545.909090909091</v>
      </c>
      <c r="G33" s="102"/>
      <c r="H33" s="67"/>
    </row>
    <row r="34" spans="1:8" x14ac:dyDescent="0.25">
      <c r="A34" s="92"/>
      <c r="B34" s="75" t="s">
        <v>25</v>
      </c>
      <c r="C34" s="116"/>
      <c r="D34" s="41"/>
      <c r="E34" s="113"/>
      <c r="F34" s="85"/>
      <c r="G34" s="102"/>
      <c r="H34" s="67"/>
    </row>
    <row r="35" spans="1:8" ht="25.5" x14ac:dyDescent="0.25">
      <c r="A35" s="92"/>
      <c r="B35" s="75"/>
      <c r="C35" s="77" t="s">
        <v>115</v>
      </c>
      <c r="D35" s="131">
        <v>60</v>
      </c>
      <c r="E35" s="36" t="s">
        <v>51</v>
      </c>
      <c r="F35" s="84">
        <f>ROUND(D35*F33,0)</f>
        <v>152755</v>
      </c>
      <c r="G35" s="102"/>
      <c r="H35" s="67">
        <f t="shared" ref="H35:H40" si="1">G35*F35</f>
        <v>0</v>
      </c>
    </row>
    <row r="36" spans="1:8" x14ac:dyDescent="0.25">
      <c r="A36" s="92"/>
      <c r="B36" s="75"/>
      <c r="C36" s="41" t="s">
        <v>32</v>
      </c>
      <c r="D36" s="132">
        <v>2.24E-2</v>
      </c>
      <c r="E36" s="36" t="s">
        <v>29</v>
      </c>
      <c r="F36" s="84">
        <f>D36*F33</f>
        <v>57.028363636363636</v>
      </c>
      <c r="G36" s="102"/>
      <c r="H36" s="67">
        <f t="shared" si="1"/>
        <v>0</v>
      </c>
    </row>
    <row r="37" spans="1:8" x14ac:dyDescent="0.25">
      <c r="A37" s="92"/>
      <c r="B37" s="75"/>
      <c r="C37" s="112" t="s">
        <v>36</v>
      </c>
      <c r="D37" s="133">
        <f>0.213*2</f>
        <v>0.42599999999999999</v>
      </c>
      <c r="E37" s="113" t="s">
        <v>28</v>
      </c>
      <c r="F37" s="84">
        <f>D37*F33</f>
        <v>1084.5572727272727</v>
      </c>
      <c r="G37" s="102"/>
      <c r="H37" s="67">
        <f t="shared" si="1"/>
        <v>0</v>
      </c>
    </row>
    <row r="38" spans="1:8" x14ac:dyDescent="0.25">
      <c r="A38" s="92"/>
      <c r="B38" s="75"/>
      <c r="C38" s="112" t="s">
        <v>58</v>
      </c>
      <c r="D38" s="133">
        <v>3.5000000000000003E-2</v>
      </c>
      <c r="E38" s="113" t="s">
        <v>52</v>
      </c>
      <c r="F38" s="84">
        <f>ROUNDUP(D38*F33,0)</f>
        <v>90</v>
      </c>
      <c r="G38" s="102"/>
      <c r="H38" s="67">
        <f t="shared" si="1"/>
        <v>0</v>
      </c>
    </row>
    <row r="39" spans="1:8" x14ac:dyDescent="0.25">
      <c r="A39" s="92"/>
      <c r="B39" s="75"/>
      <c r="C39" s="112" t="s">
        <v>34</v>
      </c>
      <c r="D39" s="133">
        <v>0.8</v>
      </c>
      <c r="E39" s="113" t="s">
        <v>53</v>
      </c>
      <c r="F39" s="84">
        <f>D39*F32</f>
        <v>2036.727272727273</v>
      </c>
      <c r="G39" s="102"/>
      <c r="H39" s="67">
        <f t="shared" si="1"/>
        <v>0</v>
      </c>
    </row>
    <row r="40" spans="1:8" ht="26.25" x14ac:dyDescent="0.25">
      <c r="A40" s="92"/>
      <c r="B40" s="75"/>
      <c r="C40" s="138" t="s">
        <v>118</v>
      </c>
      <c r="D40" s="134">
        <f>0.075*1.05</f>
        <v>7.8750000000000001E-2</v>
      </c>
      <c r="E40" s="113" t="s">
        <v>29</v>
      </c>
      <c r="F40" s="84">
        <f>D40*F33</f>
        <v>200.49034090909092</v>
      </c>
      <c r="G40" s="102"/>
      <c r="H40" s="67">
        <f t="shared" si="1"/>
        <v>0</v>
      </c>
    </row>
    <row r="41" spans="1:8" ht="43.5" customHeight="1" x14ac:dyDescent="0.25">
      <c r="A41" s="40">
        <v>3</v>
      </c>
      <c r="B41" s="155" t="s">
        <v>61</v>
      </c>
      <c r="C41" s="156"/>
      <c r="D41" s="127"/>
      <c r="E41" s="44" t="s">
        <v>28</v>
      </c>
      <c r="F41" s="86">
        <f>449.45/0.12</f>
        <v>3745.4166666666665</v>
      </c>
      <c r="G41" s="107">
        <f>ROUND((H42+H43)/F41,2)</f>
        <v>0</v>
      </c>
      <c r="H41" s="66">
        <f>ROUND(G41*F41,2)</f>
        <v>0</v>
      </c>
    </row>
    <row r="42" spans="1:8" x14ac:dyDescent="0.25">
      <c r="A42" s="42"/>
      <c r="B42" s="41" t="s">
        <v>19</v>
      </c>
      <c r="C42" s="41"/>
      <c r="D42" s="33"/>
      <c r="E42" s="34" t="str">
        <f>E41</f>
        <v>м2</v>
      </c>
      <c r="F42" s="89">
        <f>F41</f>
        <v>3745.4166666666665</v>
      </c>
      <c r="G42" s="102"/>
      <c r="H42" s="64">
        <f>ROUND(F42*G42,2)</f>
        <v>0</v>
      </c>
    </row>
    <row r="43" spans="1:8" x14ac:dyDescent="0.25">
      <c r="A43" s="78"/>
      <c r="B43" s="33" t="s">
        <v>25</v>
      </c>
      <c r="C43" s="33"/>
      <c r="D43" s="33"/>
      <c r="E43" s="34"/>
      <c r="F43" s="84"/>
      <c r="G43" s="89"/>
      <c r="H43" s="63">
        <f>SUM(H46:H48)</f>
        <v>0</v>
      </c>
    </row>
    <row r="44" spans="1:8" ht="25.5" x14ac:dyDescent="0.25">
      <c r="A44" s="78"/>
      <c r="B44" s="33"/>
      <c r="C44" s="77" t="s">
        <v>115</v>
      </c>
      <c r="D44" s="90">
        <v>39</v>
      </c>
      <c r="E44" s="36" t="s">
        <v>51</v>
      </c>
      <c r="F44" s="84">
        <f>ROUND(D44*F42,0)</f>
        <v>146071</v>
      </c>
      <c r="G44" s="102"/>
      <c r="H44" s="67">
        <f>G44*F44</f>
        <v>0</v>
      </c>
    </row>
    <row r="45" spans="1:8" x14ac:dyDescent="0.25">
      <c r="A45" s="78"/>
      <c r="B45" s="33"/>
      <c r="C45" s="41" t="s">
        <v>32</v>
      </c>
      <c r="D45" s="97">
        <v>2.5999999999999999E-2</v>
      </c>
      <c r="E45" s="36" t="s">
        <v>29</v>
      </c>
      <c r="F45" s="84">
        <f>D45*F42</f>
        <v>97.380833333333328</v>
      </c>
      <c r="G45" s="102"/>
      <c r="H45" s="67">
        <f>G45*F45</f>
        <v>0</v>
      </c>
    </row>
    <row r="46" spans="1:8" ht="14.25" customHeight="1" x14ac:dyDescent="0.25">
      <c r="A46" s="78"/>
      <c r="B46" s="33"/>
      <c r="C46" s="33" t="s">
        <v>36</v>
      </c>
      <c r="D46" s="91">
        <v>0.3</v>
      </c>
      <c r="E46" s="34" t="s">
        <v>28</v>
      </c>
      <c r="F46" s="84">
        <f>D46*F$42</f>
        <v>1123.625</v>
      </c>
      <c r="G46" s="102"/>
      <c r="H46" s="67">
        <f>G46*F46</f>
        <v>0</v>
      </c>
    </row>
    <row r="47" spans="1:8" ht="13.5" customHeight="1" x14ac:dyDescent="0.25">
      <c r="A47" s="78"/>
      <c r="B47" s="33"/>
      <c r="C47" s="33" t="s">
        <v>84</v>
      </c>
      <c r="D47" s="97">
        <v>2.3E-2</v>
      </c>
      <c r="E47" s="34" t="s">
        <v>52</v>
      </c>
      <c r="F47" s="84">
        <f>ROUNDUP(D47*F$42,0)</f>
        <v>87</v>
      </c>
      <c r="G47" s="102"/>
      <c r="H47" s="67">
        <f>G47*F47</f>
        <v>0</v>
      </c>
    </row>
    <row r="48" spans="1:8" ht="13.5" customHeight="1" x14ac:dyDescent="0.25">
      <c r="A48" s="78"/>
      <c r="B48" s="33"/>
      <c r="C48" s="33" t="s">
        <v>34</v>
      </c>
      <c r="D48" s="84">
        <v>0.15</v>
      </c>
      <c r="E48" s="34" t="s">
        <v>53</v>
      </c>
      <c r="F48" s="84">
        <f>D48*F$42</f>
        <v>561.8125</v>
      </c>
      <c r="G48" s="102"/>
      <c r="H48" s="67">
        <f>G48*F48</f>
        <v>0</v>
      </c>
    </row>
    <row r="49" spans="1:8" ht="24.75" customHeight="1" x14ac:dyDescent="0.25">
      <c r="A49" s="114">
        <v>4</v>
      </c>
      <c r="B49" s="155" t="s">
        <v>92</v>
      </c>
      <c r="C49" s="156"/>
      <c r="D49" s="126"/>
      <c r="E49" s="44" t="s">
        <v>28</v>
      </c>
      <c r="F49" s="86">
        <f>25.93/0.12</f>
        <v>216.08333333333334</v>
      </c>
      <c r="G49" s="107">
        <f>ROUND((H50+H51)/F49,2)</f>
        <v>0</v>
      </c>
      <c r="H49" s="66">
        <f>ROUND(G49*F49,2)</f>
        <v>0</v>
      </c>
    </row>
    <row r="50" spans="1:8" ht="15" customHeight="1" x14ac:dyDescent="0.25">
      <c r="A50" s="92"/>
      <c r="B50" s="75" t="s">
        <v>19</v>
      </c>
      <c r="C50" s="77"/>
      <c r="D50" s="111"/>
      <c r="E50" s="110" t="s">
        <v>28</v>
      </c>
      <c r="F50" s="84">
        <f>F49</f>
        <v>216.08333333333334</v>
      </c>
      <c r="G50" s="102"/>
      <c r="H50" s="67"/>
    </row>
    <row r="51" spans="1:8" ht="15" customHeight="1" x14ac:dyDescent="0.25">
      <c r="A51" s="92"/>
      <c r="B51" s="75" t="s">
        <v>25</v>
      </c>
      <c r="C51" s="77"/>
      <c r="D51" s="111"/>
      <c r="E51" s="110"/>
      <c r="F51" s="84"/>
      <c r="G51" s="102"/>
      <c r="H51" s="67"/>
    </row>
    <row r="52" spans="1:8" ht="34.5" customHeight="1" x14ac:dyDescent="0.25">
      <c r="A52" s="92"/>
      <c r="B52" s="75"/>
      <c r="C52" s="77" t="s">
        <v>116</v>
      </c>
      <c r="D52" s="111">
        <v>39</v>
      </c>
      <c r="E52" s="36" t="s">
        <v>51</v>
      </c>
      <c r="F52" s="84">
        <f>D52*F$49</f>
        <v>8427.25</v>
      </c>
      <c r="G52" s="102"/>
      <c r="H52" s="67">
        <f t="shared" ref="H52:H58" si="2">G52*F52</f>
        <v>0</v>
      </c>
    </row>
    <row r="53" spans="1:8" ht="15" customHeight="1" x14ac:dyDescent="0.25">
      <c r="A53" s="92"/>
      <c r="B53" s="75"/>
      <c r="C53" s="41" t="s">
        <v>32</v>
      </c>
      <c r="D53" s="135">
        <v>2.5000000000000001E-2</v>
      </c>
      <c r="E53" s="36" t="s">
        <v>29</v>
      </c>
      <c r="F53" s="84">
        <f>D53*F$49</f>
        <v>5.4020833333333336</v>
      </c>
      <c r="G53" s="102"/>
      <c r="H53" s="67">
        <f t="shared" si="2"/>
        <v>0</v>
      </c>
    </row>
    <row r="54" spans="1:8" ht="15" customHeight="1" x14ac:dyDescent="0.25">
      <c r="A54" s="92"/>
      <c r="B54" s="75"/>
      <c r="C54" s="77" t="s">
        <v>36</v>
      </c>
      <c r="D54" s="136">
        <v>0.3</v>
      </c>
      <c r="E54" s="110" t="s">
        <v>28</v>
      </c>
      <c r="F54" s="84">
        <f>D54*F$49</f>
        <v>64.825000000000003</v>
      </c>
      <c r="G54" s="102"/>
      <c r="H54" s="67">
        <f t="shared" si="2"/>
        <v>0</v>
      </c>
    </row>
    <row r="55" spans="1:8" ht="15" customHeight="1" x14ac:dyDescent="0.25">
      <c r="A55" s="92"/>
      <c r="B55" s="75"/>
      <c r="C55" s="77" t="s">
        <v>84</v>
      </c>
      <c r="D55" s="135">
        <v>2.3E-2</v>
      </c>
      <c r="E55" s="110" t="s">
        <v>52</v>
      </c>
      <c r="F55" s="84">
        <f>ROUNDUP(D55*F$49,0)</f>
        <v>5</v>
      </c>
      <c r="G55" s="102"/>
      <c r="H55" s="67">
        <f t="shared" si="2"/>
        <v>0</v>
      </c>
    </row>
    <row r="56" spans="1:8" ht="15" customHeight="1" x14ac:dyDescent="0.25">
      <c r="A56" s="92"/>
      <c r="B56" s="75"/>
      <c r="C56" s="77" t="s">
        <v>96</v>
      </c>
      <c r="D56" s="135">
        <v>0.15</v>
      </c>
      <c r="E56" s="110" t="s">
        <v>53</v>
      </c>
      <c r="F56" s="84">
        <f>D56*F50</f>
        <v>32.412500000000001</v>
      </c>
      <c r="G56" s="102"/>
      <c r="H56" s="67">
        <f t="shared" si="2"/>
        <v>0</v>
      </c>
    </row>
    <row r="57" spans="1:8" ht="15" customHeight="1" x14ac:dyDescent="0.25">
      <c r="A57" s="92"/>
      <c r="B57" s="75"/>
      <c r="C57" s="77" t="s">
        <v>34</v>
      </c>
      <c r="D57" s="136">
        <v>0.4</v>
      </c>
      <c r="E57" s="110" t="s">
        <v>53</v>
      </c>
      <c r="F57" s="84">
        <f>D57*F$49</f>
        <v>86.433333333333337</v>
      </c>
      <c r="G57" s="102"/>
      <c r="H57" s="67">
        <f t="shared" si="2"/>
        <v>0</v>
      </c>
    </row>
    <row r="58" spans="1:8" ht="15" customHeight="1" x14ac:dyDescent="0.25">
      <c r="A58" s="92"/>
      <c r="B58" s="75"/>
      <c r="C58" s="77" t="s">
        <v>95</v>
      </c>
      <c r="D58" s="136">
        <v>0.35</v>
      </c>
      <c r="E58" s="110" t="s">
        <v>53</v>
      </c>
      <c r="F58" s="84">
        <f>D58*F$49</f>
        <v>75.629166666666663</v>
      </c>
      <c r="G58" s="102"/>
      <c r="H58" s="67">
        <f t="shared" si="2"/>
        <v>0</v>
      </c>
    </row>
    <row r="59" spans="1:8" ht="22.5" customHeight="1" x14ac:dyDescent="0.25">
      <c r="A59" s="40">
        <v>5</v>
      </c>
      <c r="B59" s="142" t="s">
        <v>62</v>
      </c>
      <c r="C59" s="143"/>
      <c r="D59" s="144"/>
      <c r="E59" s="44" t="s">
        <v>51</v>
      </c>
      <c r="F59" s="86">
        <f>F60</f>
        <v>501</v>
      </c>
      <c r="G59" s="107">
        <f>ROUND((H60+H61)/F59,2)</f>
        <v>0</v>
      </c>
      <c r="H59" s="66">
        <f>ROUND(G59*F59,2)</f>
        <v>0</v>
      </c>
    </row>
    <row r="60" spans="1:8" x14ac:dyDescent="0.25">
      <c r="A60" s="42"/>
      <c r="B60" s="98" t="s">
        <v>94</v>
      </c>
      <c r="C60" s="41"/>
      <c r="D60" s="33"/>
      <c r="E60" s="34" t="s">
        <v>51</v>
      </c>
      <c r="F60" s="89">
        <f>SUM(F62:F69)</f>
        <v>501</v>
      </c>
      <c r="G60" s="102"/>
      <c r="H60" s="64">
        <f>F60*G60</f>
        <v>0</v>
      </c>
    </row>
    <row r="61" spans="1:8" x14ac:dyDescent="0.25">
      <c r="A61" s="78"/>
      <c r="B61" s="33" t="s">
        <v>25</v>
      </c>
      <c r="C61" s="33"/>
      <c r="D61" s="33"/>
      <c r="E61" s="34"/>
      <c r="F61" s="84"/>
      <c r="G61" s="89"/>
      <c r="H61" s="63"/>
    </row>
    <row r="62" spans="1:8" x14ac:dyDescent="0.25">
      <c r="A62" s="92"/>
      <c r="B62" s="75"/>
      <c r="C62" s="83" t="s">
        <v>100</v>
      </c>
      <c r="D62" s="41"/>
      <c r="E62" s="34" t="s">
        <v>51</v>
      </c>
      <c r="F62" s="122">
        <f>208+156</f>
        <v>364</v>
      </c>
      <c r="G62" s="102"/>
      <c r="H62" s="67">
        <f t="shared" ref="H62:H69" si="3">G62*F62</f>
        <v>0</v>
      </c>
    </row>
    <row r="63" spans="1:8" x14ac:dyDescent="0.25">
      <c r="A63" s="92"/>
      <c r="B63" s="75"/>
      <c r="C63" s="83" t="s">
        <v>101</v>
      </c>
      <c r="D63" s="41"/>
      <c r="E63" s="34" t="s">
        <v>51</v>
      </c>
      <c r="F63" s="122">
        <v>3</v>
      </c>
      <c r="G63" s="102"/>
      <c r="H63" s="67">
        <f t="shared" si="3"/>
        <v>0</v>
      </c>
    </row>
    <row r="64" spans="1:8" x14ac:dyDescent="0.25">
      <c r="A64" s="92"/>
      <c r="B64" s="75"/>
      <c r="C64" s="83" t="s">
        <v>102</v>
      </c>
      <c r="D64" s="41"/>
      <c r="E64" s="34" t="s">
        <v>51</v>
      </c>
      <c r="F64" s="122">
        <v>33</v>
      </c>
      <c r="G64" s="102"/>
      <c r="H64" s="67">
        <f t="shared" si="3"/>
        <v>0</v>
      </c>
    </row>
    <row r="65" spans="1:8" x14ac:dyDescent="0.25">
      <c r="A65" s="92"/>
      <c r="B65" s="75"/>
      <c r="C65" s="83" t="s">
        <v>103</v>
      </c>
      <c r="D65" s="117"/>
      <c r="E65" s="34" t="s">
        <v>51</v>
      </c>
      <c r="F65" s="122">
        <v>4</v>
      </c>
      <c r="G65" s="102"/>
      <c r="H65" s="67">
        <f t="shared" si="3"/>
        <v>0</v>
      </c>
    </row>
    <row r="66" spans="1:8" x14ac:dyDescent="0.25">
      <c r="A66" s="92"/>
      <c r="B66" s="75"/>
      <c r="C66" s="112" t="s">
        <v>104</v>
      </c>
      <c r="D66" s="41"/>
      <c r="E66" s="113" t="s">
        <v>51</v>
      </c>
      <c r="F66" s="122">
        <v>5</v>
      </c>
      <c r="G66" s="102"/>
      <c r="H66" s="67">
        <f t="shared" si="3"/>
        <v>0</v>
      </c>
    </row>
    <row r="67" spans="1:8" x14ac:dyDescent="0.25">
      <c r="A67" s="92"/>
      <c r="B67" s="75"/>
      <c r="C67" s="112" t="s">
        <v>105</v>
      </c>
      <c r="D67" s="41"/>
      <c r="E67" s="113" t="s">
        <v>51</v>
      </c>
      <c r="F67" s="122">
        <v>13</v>
      </c>
      <c r="G67" s="102"/>
      <c r="H67" s="67">
        <f t="shared" si="3"/>
        <v>0</v>
      </c>
    </row>
    <row r="68" spans="1:8" x14ac:dyDescent="0.25">
      <c r="A68" s="92"/>
      <c r="B68" s="75"/>
      <c r="C68" s="112" t="s">
        <v>106</v>
      </c>
      <c r="D68" s="41"/>
      <c r="E68" s="113" t="s">
        <v>51</v>
      </c>
      <c r="F68" s="122">
        <v>52</v>
      </c>
      <c r="G68" s="102"/>
      <c r="H68" s="67">
        <f t="shared" si="3"/>
        <v>0</v>
      </c>
    </row>
    <row r="69" spans="1:8" x14ac:dyDescent="0.25">
      <c r="A69" s="92"/>
      <c r="B69" s="75"/>
      <c r="C69" s="112" t="s">
        <v>107</v>
      </c>
      <c r="D69" s="41"/>
      <c r="E69" s="113" t="s">
        <v>51</v>
      </c>
      <c r="F69" s="122">
        <f>2+25</f>
        <v>27</v>
      </c>
      <c r="G69" s="102"/>
      <c r="H69" s="67">
        <f t="shared" si="3"/>
        <v>0</v>
      </c>
    </row>
    <row r="70" spans="1:8" x14ac:dyDescent="0.25">
      <c r="A70" s="43"/>
      <c r="B70" s="139" t="s">
        <v>89</v>
      </c>
      <c r="C70" s="140"/>
      <c r="D70" s="141"/>
      <c r="E70" s="45"/>
      <c r="F70" s="46"/>
      <c r="G70" s="46"/>
      <c r="H70" s="65"/>
    </row>
    <row r="71" spans="1:8" ht="28.5" customHeight="1" x14ac:dyDescent="0.25">
      <c r="A71" s="40">
        <v>1</v>
      </c>
      <c r="B71" s="155" t="s">
        <v>97</v>
      </c>
      <c r="C71" s="160"/>
      <c r="D71" s="128"/>
      <c r="E71" s="44" t="s">
        <v>29</v>
      </c>
      <c r="F71" s="86">
        <f>743.51+94.9</f>
        <v>838.41</v>
      </c>
      <c r="G71" s="107">
        <f>ROUND((H72+H73)/F71,2)</f>
        <v>0</v>
      </c>
      <c r="H71" s="66">
        <f>ROUND(G71*F71,2)</f>
        <v>0</v>
      </c>
    </row>
    <row r="72" spans="1:8" x14ac:dyDescent="0.25">
      <c r="A72" s="42"/>
      <c r="B72" s="41" t="s">
        <v>19</v>
      </c>
      <c r="C72" s="41"/>
      <c r="D72" s="33"/>
      <c r="E72" s="34" t="s">
        <v>29</v>
      </c>
      <c r="F72" s="89">
        <f>F71</f>
        <v>838.41</v>
      </c>
      <c r="G72" s="102"/>
      <c r="H72" s="64">
        <f>ROUND(F72*G72,2)</f>
        <v>0</v>
      </c>
    </row>
    <row r="73" spans="1:8" x14ac:dyDescent="0.25">
      <c r="A73" s="71"/>
      <c r="B73" s="72" t="s">
        <v>25</v>
      </c>
      <c r="C73" s="39"/>
      <c r="D73" s="39"/>
      <c r="E73" s="36"/>
      <c r="F73" s="103"/>
      <c r="G73" s="103"/>
      <c r="H73" s="63">
        <f>SUM(H76:H82)</f>
        <v>0</v>
      </c>
    </row>
    <row r="74" spans="1:8" ht="33.75" customHeight="1" x14ac:dyDescent="0.25">
      <c r="A74" s="123"/>
      <c r="B74" s="72"/>
      <c r="C74" s="77" t="s">
        <v>116</v>
      </c>
      <c r="D74" s="130">
        <v>308</v>
      </c>
      <c r="E74" s="36" t="s">
        <v>51</v>
      </c>
      <c r="F74" s="103">
        <f>D74*F72</f>
        <v>258230.28</v>
      </c>
      <c r="G74" s="102"/>
      <c r="H74" s="67">
        <f t="shared" ref="H74:H82" si="4">G74*F74</f>
        <v>0</v>
      </c>
    </row>
    <row r="75" spans="1:8" ht="13.5" customHeight="1" x14ac:dyDescent="0.25">
      <c r="A75" s="123"/>
      <c r="B75" s="72"/>
      <c r="C75" s="41" t="s">
        <v>32</v>
      </c>
      <c r="D75" s="130">
        <v>0.25</v>
      </c>
      <c r="E75" s="36" t="s">
        <v>29</v>
      </c>
      <c r="F75" s="103">
        <f>D75*F72</f>
        <v>209.60249999999999</v>
      </c>
      <c r="G75" s="102"/>
      <c r="H75" s="67">
        <f t="shared" si="4"/>
        <v>0</v>
      </c>
    </row>
    <row r="76" spans="1:8" ht="13.5" customHeight="1" x14ac:dyDescent="0.25">
      <c r="A76" s="78"/>
      <c r="B76" s="33"/>
      <c r="C76" s="76" t="s">
        <v>36</v>
      </c>
      <c r="D76" s="84">
        <v>2.1</v>
      </c>
      <c r="E76" s="34" t="s">
        <v>28</v>
      </c>
      <c r="F76" s="84">
        <f>D76*F72</f>
        <v>1760.6610000000001</v>
      </c>
      <c r="G76" s="102"/>
      <c r="H76" s="67">
        <f t="shared" si="4"/>
        <v>0</v>
      </c>
    </row>
    <row r="77" spans="1:8" ht="13.5" customHeight="1" x14ac:dyDescent="0.25">
      <c r="A77" s="78"/>
      <c r="B77" s="33"/>
      <c r="C77" s="33" t="s">
        <v>93</v>
      </c>
      <c r="D77" s="90">
        <v>2.58</v>
      </c>
      <c r="E77" s="34" t="s">
        <v>54</v>
      </c>
      <c r="F77" s="84">
        <f>D77*F72</f>
        <v>2163.0978</v>
      </c>
      <c r="G77" s="102"/>
      <c r="H77" s="67">
        <f t="shared" si="4"/>
        <v>0</v>
      </c>
    </row>
    <row r="78" spans="1:8" ht="13.5" customHeight="1" x14ac:dyDescent="0.25">
      <c r="A78" s="78"/>
      <c r="B78" s="33"/>
      <c r="C78" s="33" t="s">
        <v>58</v>
      </c>
      <c r="D78" s="90">
        <v>0.34</v>
      </c>
      <c r="E78" s="34" t="s">
        <v>52</v>
      </c>
      <c r="F78" s="84">
        <f>ROUNDUP(D78*F72,0)</f>
        <v>286</v>
      </c>
      <c r="G78" s="102"/>
      <c r="H78" s="67">
        <f t="shared" si="4"/>
        <v>0</v>
      </c>
    </row>
    <row r="79" spans="1:8" ht="13.5" customHeight="1" x14ac:dyDescent="0.25">
      <c r="A79" s="78"/>
      <c r="B79" s="33"/>
      <c r="C79" s="76" t="s">
        <v>34</v>
      </c>
      <c r="D79" s="90">
        <v>0.99</v>
      </c>
      <c r="E79" s="34" t="s">
        <v>53</v>
      </c>
      <c r="F79" s="84">
        <f>D79*F72</f>
        <v>830.02589999999998</v>
      </c>
      <c r="G79" s="102"/>
      <c r="H79" s="67">
        <f t="shared" si="4"/>
        <v>0</v>
      </c>
    </row>
    <row r="80" spans="1:8" ht="13.5" customHeight="1" x14ac:dyDescent="0.25">
      <c r="A80" s="78"/>
      <c r="B80" s="33"/>
      <c r="C80" s="76" t="s">
        <v>95</v>
      </c>
      <c r="D80" s="90">
        <v>1.73</v>
      </c>
      <c r="E80" s="34" t="s">
        <v>53</v>
      </c>
      <c r="F80" s="84">
        <f>D80*F72</f>
        <v>1450.4493</v>
      </c>
      <c r="G80" s="102"/>
      <c r="H80" s="67">
        <f t="shared" si="4"/>
        <v>0</v>
      </c>
    </row>
    <row r="81" spans="1:8" ht="13.5" customHeight="1" x14ac:dyDescent="0.25">
      <c r="A81" s="78"/>
      <c r="B81" s="33"/>
      <c r="C81" s="76" t="s">
        <v>88</v>
      </c>
      <c r="D81" s="90">
        <v>1.85</v>
      </c>
      <c r="E81" s="34" t="s">
        <v>53</v>
      </c>
      <c r="F81" s="84">
        <f>D81*F72</f>
        <v>1551.0585000000001</v>
      </c>
      <c r="G81" s="102"/>
      <c r="H81" s="67">
        <f t="shared" si="4"/>
        <v>0</v>
      </c>
    </row>
    <row r="82" spans="1:8" ht="13.5" customHeight="1" x14ac:dyDescent="0.25">
      <c r="A82" s="78"/>
      <c r="B82" s="33"/>
      <c r="C82" s="33" t="s">
        <v>113</v>
      </c>
      <c r="D82" s="84">
        <v>0.96099999999999997</v>
      </c>
      <c r="E82" s="34" t="s">
        <v>51</v>
      </c>
      <c r="F82" s="84">
        <f>ROUNDUP(D82*F72,0)</f>
        <v>806</v>
      </c>
      <c r="G82" s="102"/>
      <c r="H82" s="67">
        <f t="shared" si="4"/>
        <v>0</v>
      </c>
    </row>
    <row r="83" spans="1:8" ht="45.75" customHeight="1" x14ac:dyDescent="0.25">
      <c r="A83" s="114">
        <v>2</v>
      </c>
      <c r="B83" s="155" t="s">
        <v>98</v>
      </c>
      <c r="C83" s="156"/>
      <c r="D83" s="124"/>
      <c r="E83" s="115" t="s">
        <v>28</v>
      </c>
      <c r="F83" s="118">
        <f>427.75/0.088/2</f>
        <v>2430.3977272727275</v>
      </c>
      <c r="G83" s="107">
        <f>ROUND((H84+H85)/F83,2)</f>
        <v>0</v>
      </c>
      <c r="H83" s="66">
        <f>ROUND(G83*F83,2)</f>
        <v>0</v>
      </c>
    </row>
    <row r="84" spans="1:8" ht="13.5" customHeight="1" x14ac:dyDescent="0.25">
      <c r="A84" s="92"/>
      <c r="B84" s="75" t="s">
        <v>19</v>
      </c>
      <c r="C84" s="116"/>
      <c r="D84" s="41"/>
      <c r="E84" s="113" t="s">
        <v>28</v>
      </c>
      <c r="F84" s="119">
        <f>F83</f>
        <v>2430.3977272727275</v>
      </c>
      <c r="G84" s="102"/>
      <c r="H84" s="67"/>
    </row>
    <row r="85" spans="1:8" ht="13.5" customHeight="1" x14ac:dyDescent="0.25">
      <c r="A85" s="92"/>
      <c r="B85" s="75" t="s">
        <v>25</v>
      </c>
      <c r="C85" s="116"/>
      <c r="D85" s="41"/>
      <c r="E85" s="113"/>
      <c r="F85" s="85"/>
      <c r="G85" s="102"/>
      <c r="H85" s="67"/>
    </row>
    <row r="86" spans="1:8" ht="34.5" customHeight="1" x14ac:dyDescent="0.25">
      <c r="A86" s="92"/>
      <c r="B86" s="75"/>
      <c r="C86" s="77" t="s">
        <v>115</v>
      </c>
      <c r="D86" s="131">
        <v>60</v>
      </c>
      <c r="E86" s="36" t="s">
        <v>51</v>
      </c>
      <c r="F86" s="84">
        <f>ROUND(D86*F84,0)</f>
        <v>145824</v>
      </c>
      <c r="G86" s="102"/>
      <c r="H86" s="67">
        <f t="shared" ref="H86:H91" si="5">G86*F86</f>
        <v>0</v>
      </c>
    </row>
    <row r="87" spans="1:8" ht="13.5" customHeight="1" x14ac:dyDescent="0.25">
      <c r="A87" s="92"/>
      <c r="B87" s="75"/>
      <c r="C87" s="41" t="s">
        <v>32</v>
      </c>
      <c r="D87" s="132">
        <v>2.24E-2</v>
      </c>
      <c r="E87" s="36" t="s">
        <v>29</v>
      </c>
      <c r="F87" s="84">
        <f>D87*F84</f>
        <v>54.440909090909095</v>
      </c>
      <c r="G87" s="102"/>
      <c r="H87" s="67">
        <f t="shared" si="5"/>
        <v>0</v>
      </c>
    </row>
    <row r="88" spans="1:8" ht="13.5" customHeight="1" x14ac:dyDescent="0.25">
      <c r="A88" s="92"/>
      <c r="B88" s="75"/>
      <c r="C88" s="112" t="s">
        <v>36</v>
      </c>
      <c r="D88" s="133">
        <f>0.213*2</f>
        <v>0.42599999999999999</v>
      </c>
      <c r="E88" s="113" t="s">
        <v>28</v>
      </c>
      <c r="F88" s="84">
        <f>D88*F84</f>
        <v>1035.349431818182</v>
      </c>
      <c r="G88" s="102"/>
      <c r="H88" s="67">
        <f t="shared" si="5"/>
        <v>0</v>
      </c>
    </row>
    <row r="89" spans="1:8" ht="13.5" customHeight="1" x14ac:dyDescent="0.25">
      <c r="A89" s="92"/>
      <c r="B89" s="75"/>
      <c r="C89" s="112" t="s">
        <v>58</v>
      </c>
      <c r="D89" s="133">
        <v>3.5000000000000003E-2</v>
      </c>
      <c r="E89" s="113" t="s">
        <v>52</v>
      </c>
      <c r="F89" s="84">
        <f>ROUNDUP(D89*F84,0)</f>
        <v>86</v>
      </c>
      <c r="G89" s="102"/>
      <c r="H89" s="67">
        <f t="shared" si="5"/>
        <v>0</v>
      </c>
    </row>
    <row r="90" spans="1:8" ht="13.5" customHeight="1" x14ac:dyDescent="0.25">
      <c r="A90" s="92"/>
      <c r="B90" s="75"/>
      <c r="C90" s="112" t="s">
        <v>34</v>
      </c>
      <c r="D90" s="133">
        <v>0.8</v>
      </c>
      <c r="E90" s="113" t="s">
        <v>53</v>
      </c>
      <c r="F90" s="84">
        <f>D90*F83</f>
        <v>1944.318181818182</v>
      </c>
      <c r="G90" s="102"/>
      <c r="H90" s="67">
        <f t="shared" si="5"/>
        <v>0</v>
      </c>
    </row>
    <row r="91" spans="1:8" ht="27.75" customHeight="1" x14ac:dyDescent="0.25">
      <c r="A91" s="92"/>
      <c r="B91" s="75"/>
      <c r="C91" s="138" t="s">
        <v>118</v>
      </c>
      <c r="D91" s="134">
        <f>0.075*1.05</f>
        <v>7.8750000000000001E-2</v>
      </c>
      <c r="E91" s="113" t="s">
        <v>29</v>
      </c>
      <c r="F91" s="84">
        <f>D91*F84</f>
        <v>191.39382102272728</v>
      </c>
      <c r="G91" s="102"/>
      <c r="H91" s="67">
        <f t="shared" si="5"/>
        <v>0</v>
      </c>
    </row>
    <row r="92" spans="1:8" ht="41.25" customHeight="1" x14ac:dyDescent="0.25">
      <c r="A92" s="40">
        <v>3</v>
      </c>
      <c r="B92" s="155" t="s">
        <v>61</v>
      </c>
      <c r="C92" s="156"/>
      <c r="D92" s="127"/>
      <c r="E92" s="44" t="s">
        <v>28</v>
      </c>
      <c r="F92" s="86">
        <f>435.46/0.12</f>
        <v>3628.8333333333335</v>
      </c>
      <c r="G92" s="107">
        <f>ROUND((H93+H94)/F92,2)</f>
        <v>0</v>
      </c>
      <c r="H92" s="66">
        <f>ROUND(G92*F92,2)</f>
        <v>0</v>
      </c>
    </row>
    <row r="93" spans="1:8" ht="13.5" customHeight="1" x14ac:dyDescent="0.25">
      <c r="A93" s="42"/>
      <c r="B93" s="41" t="s">
        <v>19</v>
      </c>
      <c r="C93" s="41"/>
      <c r="D93" s="33"/>
      <c r="E93" s="34" t="str">
        <f>E92</f>
        <v>м2</v>
      </c>
      <c r="F93" s="89">
        <f>F92</f>
        <v>3628.8333333333335</v>
      </c>
      <c r="G93" s="102"/>
      <c r="H93" s="64">
        <f>ROUND(F93*G93,2)</f>
        <v>0</v>
      </c>
    </row>
    <row r="94" spans="1:8" ht="13.5" customHeight="1" x14ac:dyDescent="0.25">
      <c r="A94" s="78"/>
      <c r="B94" s="33" t="s">
        <v>25</v>
      </c>
      <c r="C94" s="33"/>
      <c r="D94" s="33"/>
      <c r="E94" s="34"/>
      <c r="F94" s="84"/>
      <c r="G94" s="89"/>
      <c r="H94" s="63">
        <f>SUM(H97:H99)</f>
        <v>0</v>
      </c>
    </row>
    <row r="95" spans="1:8" ht="42.75" customHeight="1" x14ac:dyDescent="0.25">
      <c r="A95" s="78"/>
      <c r="B95" s="33"/>
      <c r="C95" s="77" t="s">
        <v>115</v>
      </c>
      <c r="D95" s="90">
        <v>39</v>
      </c>
      <c r="E95" s="36" t="s">
        <v>51</v>
      </c>
      <c r="F95" s="84">
        <f>ROUND(D95*F93,0)</f>
        <v>141525</v>
      </c>
      <c r="G95" s="102"/>
      <c r="H95" s="67">
        <f>G95*F95</f>
        <v>0</v>
      </c>
    </row>
    <row r="96" spans="1:8" ht="13.5" customHeight="1" x14ac:dyDescent="0.25">
      <c r="A96" s="78"/>
      <c r="B96" s="33"/>
      <c r="C96" s="41" t="s">
        <v>32</v>
      </c>
      <c r="D96" s="97">
        <v>2.5999999999999999E-2</v>
      </c>
      <c r="E96" s="36" t="s">
        <v>29</v>
      </c>
      <c r="F96" s="84">
        <f>D96*F93</f>
        <v>94.349666666666664</v>
      </c>
      <c r="G96" s="102"/>
      <c r="H96" s="67">
        <f>G96*F96</f>
        <v>0</v>
      </c>
    </row>
    <row r="97" spans="1:8" ht="13.5" customHeight="1" x14ac:dyDescent="0.25">
      <c r="A97" s="78"/>
      <c r="B97" s="33"/>
      <c r="C97" s="33" t="s">
        <v>36</v>
      </c>
      <c r="D97" s="91">
        <v>0.3</v>
      </c>
      <c r="E97" s="34" t="s">
        <v>28</v>
      </c>
      <c r="F97" s="84">
        <f>D97*F$42</f>
        <v>1123.625</v>
      </c>
      <c r="G97" s="102"/>
      <c r="H97" s="67">
        <f>G97*F97</f>
        <v>0</v>
      </c>
    </row>
    <row r="98" spans="1:8" ht="13.5" customHeight="1" x14ac:dyDescent="0.25">
      <c r="A98" s="78"/>
      <c r="B98" s="33"/>
      <c r="C98" s="33" t="s">
        <v>84</v>
      </c>
      <c r="D98" s="97">
        <v>2.3E-2</v>
      </c>
      <c r="E98" s="34" t="s">
        <v>52</v>
      </c>
      <c r="F98" s="84">
        <f>ROUNDUP(D98*F$42,0)</f>
        <v>87</v>
      </c>
      <c r="G98" s="102"/>
      <c r="H98" s="67">
        <f>G98*F98</f>
        <v>0</v>
      </c>
    </row>
    <row r="99" spans="1:8" ht="13.5" customHeight="1" x14ac:dyDescent="0.25">
      <c r="A99" s="78"/>
      <c r="B99" s="33"/>
      <c r="C99" s="33" t="s">
        <v>34</v>
      </c>
      <c r="D99" s="84">
        <v>0.15</v>
      </c>
      <c r="E99" s="34" t="s">
        <v>53</v>
      </c>
      <c r="F99" s="84">
        <f>D99*F$42</f>
        <v>561.8125</v>
      </c>
      <c r="G99" s="102"/>
      <c r="H99" s="67">
        <f>G99*F99</f>
        <v>0</v>
      </c>
    </row>
    <row r="100" spans="1:8" ht="23.25" customHeight="1" x14ac:dyDescent="0.25">
      <c r="A100" s="114">
        <v>4</v>
      </c>
      <c r="B100" s="155" t="s">
        <v>92</v>
      </c>
      <c r="C100" s="156"/>
      <c r="D100" s="126"/>
      <c r="E100" s="44" t="s">
        <v>28</v>
      </c>
      <c r="F100" s="86">
        <f>31.21/0.12</f>
        <v>260.08333333333337</v>
      </c>
      <c r="G100" s="107">
        <f>ROUND((H101+H102)/F100,2)</f>
        <v>0</v>
      </c>
      <c r="H100" s="66">
        <f>ROUND(G100*F100,2)</f>
        <v>0</v>
      </c>
    </row>
    <row r="101" spans="1:8" ht="13.5" customHeight="1" x14ac:dyDescent="0.25">
      <c r="A101" s="92"/>
      <c r="B101" s="75" t="s">
        <v>19</v>
      </c>
      <c r="C101" s="77"/>
      <c r="D101" s="111"/>
      <c r="E101" s="110" t="s">
        <v>28</v>
      </c>
      <c r="F101" s="84">
        <f>F100</f>
        <v>260.08333333333337</v>
      </c>
      <c r="G101" s="102"/>
      <c r="H101" s="67"/>
    </row>
    <row r="102" spans="1:8" ht="13.5" customHeight="1" x14ac:dyDescent="0.25">
      <c r="A102" s="92"/>
      <c r="B102" s="75" t="s">
        <v>25</v>
      </c>
      <c r="C102" s="77"/>
      <c r="D102" s="111"/>
      <c r="E102" s="110"/>
      <c r="F102" s="84"/>
      <c r="G102" s="102"/>
      <c r="H102" s="67"/>
    </row>
    <row r="103" spans="1:8" ht="36" customHeight="1" x14ac:dyDescent="0.25">
      <c r="A103" s="92"/>
      <c r="B103" s="75"/>
      <c r="C103" s="77" t="s">
        <v>114</v>
      </c>
      <c r="D103" s="111">
        <v>39</v>
      </c>
      <c r="E103" s="36" t="s">
        <v>51</v>
      </c>
      <c r="F103" s="84">
        <f>D103*F$49</f>
        <v>8427.25</v>
      </c>
      <c r="G103" s="102"/>
      <c r="H103" s="67">
        <f t="shared" ref="H103:H109" si="6">G103*F103</f>
        <v>0</v>
      </c>
    </row>
    <row r="104" spans="1:8" ht="13.5" customHeight="1" x14ac:dyDescent="0.25">
      <c r="A104" s="92"/>
      <c r="B104" s="75"/>
      <c r="C104" s="41" t="s">
        <v>32</v>
      </c>
      <c r="D104" s="135">
        <v>2.5000000000000001E-2</v>
      </c>
      <c r="E104" s="36" t="s">
        <v>29</v>
      </c>
      <c r="F104" s="84">
        <f>D104*F$49</f>
        <v>5.4020833333333336</v>
      </c>
      <c r="G104" s="102"/>
      <c r="H104" s="67">
        <f t="shared" si="6"/>
        <v>0</v>
      </c>
    </row>
    <row r="105" spans="1:8" ht="13.5" customHeight="1" x14ac:dyDescent="0.25">
      <c r="A105" s="92"/>
      <c r="B105" s="75"/>
      <c r="C105" s="77" t="s">
        <v>36</v>
      </c>
      <c r="D105" s="136">
        <v>0.3</v>
      </c>
      <c r="E105" s="110" t="s">
        <v>28</v>
      </c>
      <c r="F105" s="84">
        <f>D105*F$49</f>
        <v>64.825000000000003</v>
      </c>
      <c r="G105" s="102"/>
      <c r="H105" s="67">
        <f t="shared" si="6"/>
        <v>0</v>
      </c>
    </row>
    <row r="106" spans="1:8" ht="13.5" customHeight="1" x14ac:dyDescent="0.25">
      <c r="A106" s="92"/>
      <c r="B106" s="75"/>
      <c r="C106" s="77" t="s">
        <v>84</v>
      </c>
      <c r="D106" s="135">
        <v>2.3E-2</v>
      </c>
      <c r="E106" s="110" t="s">
        <v>52</v>
      </c>
      <c r="F106" s="84">
        <f>ROUNDUP(D106*F$49,0)</f>
        <v>5</v>
      </c>
      <c r="G106" s="102"/>
      <c r="H106" s="67">
        <f t="shared" si="6"/>
        <v>0</v>
      </c>
    </row>
    <row r="107" spans="1:8" ht="13.5" customHeight="1" x14ac:dyDescent="0.25">
      <c r="A107" s="92"/>
      <c r="B107" s="75"/>
      <c r="C107" s="77" t="s">
        <v>96</v>
      </c>
      <c r="D107" s="135">
        <v>0.15</v>
      </c>
      <c r="E107" s="110" t="s">
        <v>53</v>
      </c>
      <c r="F107" s="84">
        <f>D107*F101</f>
        <v>39.012500000000003</v>
      </c>
      <c r="G107" s="102"/>
      <c r="H107" s="67">
        <f t="shared" si="6"/>
        <v>0</v>
      </c>
    </row>
    <row r="108" spans="1:8" ht="13.5" customHeight="1" x14ac:dyDescent="0.25">
      <c r="A108" s="92"/>
      <c r="B108" s="75"/>
      <c r="C108" s="77" t="s">
        <v>34</v>
      </c>
      <c r="D108" s="136">
        <v>0.4</v>
      </c>
      <c r="E108" s="110" t="s">
        <v>53</v>
      </c>
      <c r="F108" s="84">
        <f>D108*F$49</f>
        <v>86.433333333333337</v>
      </c>
      <c r="G108" s="102"/>
      <c r="H108" s="67">
        <f t="shared" si="6"/>
        <v>0</v>
      </c>
    </row>
    <row r="109" spans="1:8" ht="13.5" customHeight="1" x14ac:dyDescent="0.25">
      <c r="A109" s="92"/>
      <c r="B109" s="75"/>
      <c r="C109" s="77" t="s">
        <v>95</v>
      </c>
      <c r="D109" s="136">
        <v>0.35</v>
      </c>
      <c r="E109" s="110" t="s">
        <v>53</v>
      </c>
      <c r="F109" s="84">
        <f>D109*F$49</f>
        <v>75.629166666666663</v>
      </c>
      <c r="G109" s="102"/>
      <c r="H109" s="67">
        <f t="shared" si="6"/>
        <v>0</v>
      </c>
    </row>
    <row r="110" spans="1:8" ht="17.25" customHeight="1" x14ac:dyDescent="0.25">
      <c r="A110" s="40">
        <v>5</v>
      </c>
      <c r="B110" s="142" t="s">
        <v>62</v>
      </c>
      <c r="C110" s="143"/>
      <c r="D110" s="144"/>
      <c r="E110" s="44" t="s">
        <v>51</v>
      </c>
      <c r="F110" s="86">
        <f>F111</f>
        <v>483</v>
      </c>
      <c r="G110" s="107">
        <f>ROUND((H111+H112)/F110,2)</f>
        <v>0</v>
      </c>
      <c r="H110" s="66">
        <f>ROUND(G110*F110,2)</f>
        <v>0</v>
      </c>
    </row>
    <row r="111" spans="1:8" ht="13.5" customHeight="1" x14ac:dyDescent="0.25">
      <c r="A111" s="42"/>
      <c r="B111" s="98" t="s">
        <v>94</v>
      </c>
      <c r="C111" s="41"/>
      <c r="D111" s="33"/>
      <c r="E111" s="34" t="s">
        <v>51</v>
      </c>
      <c r="F111" s="89">
        <f>SUM(F113:F120)</f>
        <v>483</v>
      </c>
      <c r="G111" s="102"/>
      <c r="H111" s="64">
        <f>F111*G111</f>
        <v>0</v>
      </c>
    </row>
    <row r="112" spans="1:8" ht="13.5" customHeight="1" x14ac:dyDescent="0.25">
      <c r="A112" s="78"/>
      <c r="B112" s="33" t="s">
        <v>25</v>
      </c>
      <c r="C112" s="33"/>
      <c r="D112" s="33"/>
      <c r="E112" s="34"/>
      <c r="F112" s="84"/>
      <c r="G112" s="89"/>
      <c r="H112" s="63"/>
    </row>
    <row r="113" spans="1:8" ht="13.5" customHeight="1" x14ac:dyDescent="0.25">
      <c r="A113" s="92"/>
      <c r="B113" s="75"/>
      <c r="C113" s="83" t="s">
        <v>100</v>
      </c>
      <c r="D113" s="41"/>
      <c r="E113" s="34" t="s">
        <v>51</v>
      </c>
      <c r="F113" s="122">
        <v>346</v>
      </c>
      <c r="G113" s="102"/>
      <c r="H113" s="67">
        <f t="shared" ref="H113:H120" si="7">G113*F113</f>
        <v>0</v>
      </c>
    </row>
    <row r="114" spans="1:8" ht="13.5" customHeight="1" x14ac:dyDescent="0.25">
      <c r="A114" s="92"/>
      <c r="B114" s="75"/>
      <c r="C114" s="83" t="s">
        <v>101</v>
      </c>
      <c r="D114" s="41"/>
      <c r="E114" s="34" t="s">
        <v>51</v>
      </c>
      <c r="F114" s="122">
        <v>2</v>
      </c>
      <c r="G114" s="102"/>
      <c r="H114" s="67">
        <f t="shared" si="7"/>
        <v>0</v>
      </c>
    </row>
    <row r="115" spans="1:8" ht="13.5" customHeight="1" x14ac:dyDescent="0.25">
      <c r="A115" s="92"/>
      <c r="B115" s="75"/>
      <c r="C115" s="83" t="s">
        <v>102</v>
      </c>
      <c r="D115" s="41"/>
      <c r="E115" s="34" t="s">
        <v>51</v>
      </c>
      <c r="F115" s="122">
        <v>34</v>
      </c>
      <c r="G115" s="102"/>
      <c r="H115" s="67">
        <f t="shared" si="7"/>
        <v>0</v>
      </c>
    </row>
    <row r="116" spans="1:8" ht="13.5" customHeight="1" x14ac:dyDescent="0.25">
      <c r="A116" s="92"/>
      <c r="B116" s="75"/>
      <c r="C116" s="83" t="s">
        <v>103</v>
      </c>
      <c r="D116" s="117"/>
      <c r="E116" s="34" t="s">
        <v>51</v>
      </c>
      <c r="F116" s="122">
        <v>4</v>
      </c>
      <c r="G116" s="102"/>
      <c r="H116" s="67">
        <f t="shared" si="7"/>
        <v>0</v>
      </c>
    </row>
    <row r="117" spans="1:8" ht="13.5" customHeight="1" x14ac:dyDescent="0.25">
      <c r="A117" s="92"/>
      <c r="B117" s="75"/>
      <c r="C117" s="112" t="s">
        <v>104</v>
      </c>
      <c r="D117" s="41"/>
      <c r="E117" s="113" t="s">
        <v>51</v>
      </c>
      <c r="F117" s="122">
        <v>5</v>
      </c>
      <c r="G117" s="102"/>
      <c r="H117" s="67">
        <f t="shared" si="7"/>
        <v>0</v>
      </c>
    </row>
    <row r="118" spans="1:8" ht="13.5" customHeight="1" x14ac:dyDescent="0.25">
      <c r="A118" s="92"/>
      <c r="B118" s="75"/>
      <c r="C118" s="112" t="s">
        <v>105</v>
      </c>
      <c r="D118" s="41"/>
      <c r="E118" s="113" t="s">
        <v>51</v>
      </c>
      <c r="F118" s="122">
        <v>14</v>
      </c>
      <c r="G118" s="102"/>
      <c r="H118" s="67">
        <f t="shared" si="7"/>
        <v>0</v>
      </c>
    </row>
    <row r="119" spans="1:8" ht="13.5" customHeight="1" x14ac:dyDescent="0.25">
      <c r="A119" s="92"/>
      <c r="B119" s="75"/>
      <c r="C119" s="112" t="s">
        <v>106</v>
      </c>
      <c r="D119" s="41"/>
      <c r="E119" s="113" t="s">
        <v>51</v>
      </c>
      <c r="F119" s="122">
        <v>52</v>
      </c>
      <c r="G119" s="102"/>
      <c r="H119" s="67">
        <f t="shared" si="7"/>
        <v>0</v>
      </c>
    </row>
    <row r="120" spans="1:8" ht="13.5" customHeight="1" x14ac:dyDescent="0.25">
      <c r="A120" s="92"/>
      <c r="B120" s="75"/>
      <c r="C120" s="112" t="s">
        <v>107</v>
      </c>
      <c r="D120" s="41"/>
      <c r="E120" s="113" t="s">
        <v>51</v>
      </c>
      <c r="F120" s="122">
        <v>26</v>
      </c>
      <c r="G120" s="102"/>
      <c r="H120" s="67">
        <f t="shared" si="7"/>
        <v>0</v>
      </c>
    </row>
    <row r="121" spans="1:8" x14ac:dyDescent="0.25">
      <c r="A121" s="28"/>
      <c r="B121" s="29" t="s">
        <v>57</v>
      </c>
      <c r="C121" s="30"/>
      <c r="D121" s="30"/>
      <c r="E121" s="30"/>
      <c r="F121" s="30"/>
      <c r="G121" s="35"/>
      <c r="H121" s="68">
        <f>H16</f>
        <v>0</v>
      </c>
    </row>
    <row r="122" spans="1:8" x14ac:dyDescent="0.25">
      <c r="A122" s="23"/>
      <c r="B122" s="24" t="s">
        <v>23</v>
      </c>
      <c r="C122" s="25"/>
      <c r="D122" s="25"/>
      <c r="E122" s="25"/>
      <c r="F122" s="25"/>
      <c r="G122" s="26"/>
      <c r="H122" s="69">
        <f>H17</f>
        <v>0</v>
      </c>
    </row>
    <row r="123" spans="1:8" x14ac:dyDescent="0.25">
      <c r="A123" s="52"/>
      <c r="B123" s="53" t="s">
        <v>24</v>
      </c>
      <c r="C123" s="54"/>
      <c r="D123" s="54"/>
      <c r="E123" s="54"/>
      <c r="F123" s="54"/>
      <c r="G123" s="55"/>
      <c r="H123" s="70">
        <f>H18</f>
        <v>0</v>
      </c>
    </row>
    <row r="124" spans="1:8" x14ac:dyDescent="0.25">
      <c r="A124" s="145"/>
      <c r="B124" s="145"/>
      <c r="C124" s="145"/>
      <c r="D124" s="145"/>
      <c r="E124" s="145"/>
      <c r="F124" s="145"/>
      <c r="G124" s="145"/>
      <c r="H124" s="145"/>
    </row>
    <row r="125" spans="1:8" x14ac:dyDescent="0.25">
      <c r="A125" s="60"/>
      <c r="B125" s="129" t="s">
        <v>64</v>
      </c>
      <c r="C125" s="60"/>
      <c r="D125" s="60"/>
      <c r="E125" s="60"/>
      <c r="F125" s="60"/>
      <c r="G125" s="60"/>
      <c r="H125" s="60"/>
    </row>
    <row r="126" spans="1:8" x14ac:dyDescent="0.25">
      <c r="A126" s="60"/>
      <c r="B126" s="158" t="s">
        <v>65</v>
      </c>
      <c r="C126" s="158"/>
      <c r="D126" s="158"/>
      <c r="E126" s="158"/>
      <c r="F126" s="158"/>
      <c r="G126" s="158"/>
      <c r="H126" s="158"/>
    </row>
    <row r="127" spans="1:8" x14ac:dyDescent="0.25">
      <c r="A127" s="60"/>
      <c r="B127" s="158" t="s">
        <v>108</v>
      </c>
      <c r="C127" s="158"/>
      <c r="D127" s="158"/>
      <c r="E127" s="158"/>
      <c r="F127" s="158"/>
      <c r="G127" s="158"/>
      <c r="H127" s="158"/>
    </row>
    <row r="128" spans="1:8" ht="28.5" customHeight="1" x14ac:dyDescent="0.25">
      <c r="A128" s="60"/>
      <c r="B128" s="159" t="s">
        <v>109</v>
      </c>
      <c r="C128" s="159"/>
      <c r="D128" s="159"/>
      <c r="E128" s="159"/>
      <c r="F128" s="159"/>
      <c r="G128" s="159"/>
      <c r="H128" s="159"/>
    </row>
    <row r="129" spans="1:8" x14ac:dyDescent="0.25">
      <c r="A129" s="60"/>
      <c r="B129" s="159" t="s">
        <v>110</v>
      </c>
      <c r="C129" s="159"/>
      <c r="D129" s="159"/>
      <c r="E129" s="159"/>
      <c r="F129" s="159"/>
      <c r="G129" s="159"/>
      <c r="H129" s="159"/>
    </row>
    <row r="130" spans="1:8" x14ac:dyDescent="0.25">
      <c r="A130" s="60"/>
      <c r="B130" s="60"/>
      <c r="C130" s="60"/>
      <c r="D130" s="60"/>
      <c r="E130" s="60"/>
      <c r="F130" s="60"/>
      <c r="G130" s="60"/>
      <c r="H130" s="60"/>
    </row>
    <row r="131" spans="1:8" x14ac:dyDescent="0.25">
      <c r="A131" s="60"/>
      <c r="B131" s="60"/>
      <c r="C131" s="60"/>
      <c r="D131" s="60"/>
      <c r="E131" s="60"/>
      <c r="F131" s="60"/>
      <c r="G131" s="60"/>
      <c r="H131" s="60"/>
    </row>
    <row r="132" spans="1:8" x14ac:dyDescent="0.25">
      <c r="A132" s="60"/>
      <c r="B132" s="60"/>
      <c r="C132" s="60"/>
      <c r="D132" s="60"/>
      <c r="E132" s="60"/>
      <c r="F132" s="60"/>
      <c r="G132" s="60"/>
      <c r="H132" s="60"/>
    </row>
    <row r="133" spans="1:8" x14ac:dyDescent="0.25">
      <c r="A133" s="60"/>
      <c r="B133" s="60"/>
      <c r="C133" s="60"/>
      <c r="D133" s="61"/>
      <c r="E133" s="60"/>
      <c r="F133" s="60"/>
      <c r="G133" s="60"/>
      <c r="H133" s="60"/>
    </row>
    <row r="134" spans="1:8" x14ac:dyDescent="0.25">
      <c r="A134" s="79"/>
      <c r="B134" s="79"/>
      <c r="C134" s="79"/>
      <c r="D134" s="80"/>
      <c r="E134" s="81"/>
      <c r="F134" s="82"/>
      <c r="G134" s="82"/>
      <c r="H134" s="79"/>
    </row>
    <row r="135" spans="1:8" x14ac:dyDescent="0.25">
      <c r="A135" s="79"/>
      <c r="B135" s="79"/>
      <c r="C135" s="79"/>
      <c r="D135" s="80"/>
      <c r="E135" s="81"/>
      <c r="F135" s="82"/>
      <c r="G135" s="82"/>
      <c r="H135" s="79"/>
    </row>
    <row r="136" spans="1:8" x14ac:dyDescent="0.25">
      <c r="A136" s="79"/>
      <c r="B136" s="79"/>
      <c r="C136" s="79"/>
      <c r="D136" s="80"/>
      <c r="E136" s="81"/>
      <c r="F136" s="82"/>
      <c r="G136" s="82"/>
      <c r="H136" s="79"/>
    </row>
  </sheetData>
  <mergeCells count="22">
    <mergeCell ref="B127:H127"/>
    <mergeCell ref="B128:H128"/>
    <mergeCell ref="B129:H129"/>
    <mergeCell ref="B71:C71"/>
    <mergeCell ref="B83:C83"/>
    <mergeCell ref="B92:C92"/>
    <mergeCell ref="B100:C100"/>
    <mergeCell ref="B110:D110"/>
    <mergeCell ref="B126:H126"/>
    <mergeCell ref="B59:D59"/>
    <mergeCell ref="B70:D70"/>
    <mergeCell ref="A124:H124"/>
    <mergeCell ref="B49:C49"/>
    <mergeCell ref="B32:C32"/>
    <mergeCell ref="B41:C41"/>
    <mergeCell ref="B20:C20"/>
    <mergeCell ref="B19:D19"/>
    <mergeCell ref="A2:H2"/>
    <mergeCell ref="A3:H3"/>
    <mergeCell ref="C5:H5"/>
    <mergeCell ref="G10:H10"/>
    <mergeCell ref="B15:C15"/>
  </mergeCells>
  <pageMargins left="0.7" right="0.7" top="0.75" bottom="0.75" header="0.3" footer="0.3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А9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Анварова</dc:creator>
  <cp:lastModifiedBy>______</cp:lastModifiedBy>
  <cp:lastPrinted>2019-10-25T09:09:06Z</cp:lastPrinted>
  <dcterms:created xsi:type="dcterms:W3CDTF">2017-10-10T06:40:43Z</dcterms:created>
  <dcterms:modified xsi:type="dcterms:W3CDTF">2019-11-27T04:30:23Z</dcterms:modified>
</cp:coreProperties>
</file>